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15" windowWidth="11580" windowHeight="6540"/>
  </bookViews>
  <sheets>
    <sheet name="SOLU EE 1" sheetId="6" r:id="rId1"/>
    <sheet name="ITEM Nº1" sheetId="7" r:id="rId2"/>
    <sheet name="ITEM Nº2" sheetId="8" r:id="rId3"/>
    <sheet name="GRAFICA Nº1" sheetId="9" r:id="rId4"/>
  </sheets>
  <definedNames>
    <definedName name="_xlnm.Print_Area" localSheetId="1">'ITEM Nº1'!$A$1:$K$34</definedName>
    <definedName name="_xlnm.Print_Area" localSheetId="2">'ITEM Nº2'!$A$1:$K$33</definedName>
  </definedNames>
  <calcPr calcId="125725"/>
</workbook>
</file>

<file path=xl/calcChain.xml><?xml version="1.0" encoding="utf-8"?>
<calcChain xmlns="http://schemas.openxmlformats.org/spreadsheetml/2006/main">
  <c r="K2565" i="6"/>
  <c r="D2565"/>
  <c r="K2566"/>
  <c r="E2565" s="1"/>
  <c r="K1926"/>
  <c r="E1925" s="1"/>
  <c r="B1928" s="1"/>
  <c r="K1286"/>
  <c r="E1285"/>
  <c r="K1093"/>
  <c r="D1093" s="1"/>
  <c r="K1094"/>
  <c r="E1093"/>
  <c r="K518"/>
  <c r="E517"/>
  <c r="B520"/>
  <c r="K1925"/>
  <c r="D1925" s="1"/>
  <c r="K1285"/>
  <c r="D1285" s="1"/>
  <c r="K645"/>
  <c r="D645"/>
  <c r="K646"/>
  <c r="E645"/>
  <c r="B648"/>
  <c r="K325"/>
  <c r="K390"/>
  <c r="K391"/>
  <c r="K392"/>
  <c r="G389" s="1"/>
  <c r="F405" s="1"/>
  <c r="K393"/>
  <c r="K454"/>
  <c r="K455"/>
  <c r="K456"/>
  <c r="G453" s="1"/>
  <c r="F469" s="1"/>
  <c r="K457"/>
  <c r="K519"/>
  <c r="K520"/>
  <c r="G517"/>
  <c r="F533" s="1"/>
  <c r="K521"/>
  <c r="K582"/>
  <c r="K583"/>
  <c r="F581" s="1"/>
  <c r="F586" s="1"/>
  <c r="K584"/>
  <c r="K585"/>
  <c r="F517"/>
  <c r="F535"/>
  <c r="D535"/>
  <c r="F522"/>
  <c r="K2403"/>
  <c r="K2404"/>
  <c r="D2403" s="1"/>
  <c r="C2406" s="1"/>
  <c r="K2405"/>
  <c r="E2403" s="1"/>
  <c r="D2406" s="1"/>
  <c r="D2408" s="1"/>
  <c r="B2414" s="1"/>
  <c r="K2406"/>
  <c r="F2403" s="1"/>
  <c r="E2406" s="1"/>
  <c r="E2408" s="1"/>
  <c r="K2339"/>
  <c r="K2340"/>
  <c r="K2341"/>
  <c r="E2339" s="1"/>
  <c r="D2342" s="1"/>
  <c r="D2344"/>
  <c r="K2342"/>
  <c r="K2275"/>
  <c r="K2276"/>
  <c r="K2277"/>
  <c r="E2275" s="1"/>
  <c r="D2278" s="1"/>
  <c r="D2280" s="1"/>
  <c r="B2286" s="1"/>
  <c r="K2278"/>
  <c r="F2275" s="1"/>
  <c r="E2278" s="1"/>
  <c r="E2280" s="1"/>
  <c r="F2283" s="1"/>
  <c r="K2211"/>
  <c r="K2212"/>
  <c r="K2213"/>
  <c r="E2211" s="1"/>
  <c r="D2214" s="1"/>
  <c r="D2216"/>
  <c r="K2214"/>
  <c r="K2147"/>
  <c r="K2148"/>
  <c r="K2149"/>
  <c r="E2147" s="1"/>
  <c r="D2150" s="1"/>
  <c r="D2152" s="1"/>
  <c r="K2150"/>
  <c r="K2083"/>
  <c r="K2084"/>
  <c r="K2085"/>
  <c r="E2083"/>
  <c r="D2086" s="1"/>
  <c r="D2088" s="1"/>
  <c r="K2086"/>
  <c r="K2019"/>
  <c r="C2019" s="1"/>
  <c r="K2020"/>
  <c r="K2021"/>
  <c r="E2019"/>
  <c r="D2022"/>
  <c r="D2024" s="1"/>
  <c r="B2030" s="1"/>
  <c r="K2022"/>
  <c r="K1955"/>
  <c r="C1955" s="1"/>
  <c r="K1956"/>
  <c r="D1955" s="1"/>
  <c r="K1957"/>
  <c r="E1955" s="1"/>
  <c r="D1958" s="1"/>
  <c r="D1960"/>
  <c r="K1958"/>
  <c r="K1891"/>
  <c r="K1892"/>
  <c r="D1891" s="1"/>
  <c r="C1894" s="1"/>
  <c r="K1893"/>
  <c r="E1891" s="1"/>
  <c r="D1894" s="1"/>
  <c r="D1896" s="1"/>
  <c r="H1908" s="1"/>
  <c r="D1920" s="1"/>
  <c r="F1920" s="1"/>
  <c r="K1894"/>
  <c r="F1891" s="1"/>
  <c r="E1894" s="1"/>
  <c r="K1827"/>
  <c r="C1827" s="1"/>
  <c r="K1828"/>
  <c r="K1829"/>
  <c r="E1827" s="1"/>
  <c r="D1830" s="1"/>
  <c r="D1832" s="1"/>
  <c r="K1830"/>
  <c r="F1827" s="1"/>
  <c r="E1830" s="1"/>
  <c r="E1832" s="1"/>
  <c r="K1763"/>
  <c r="K1764"/>
  <c r="K1765"/>
  <c r="E1763"/>
  <c r="D1766"/>
  <c r="D1768" s="1"/>
  <c r="K1766"/>
  <c r="F1763" s="1"/>
  <c r="E1766" s="1"/>
  <c r="E1768" s="1"/>
  <c r="F1771" s="1"/>
  <c r="K1699"/>
  <c r="C1699" s="1"/>
  <c r="K1700"/>
  <c r="D1699" s="1"/>
  <c r="K1701"/>
  <c r="E1699" s="1"/>
  <c r="D1702" s="1"/>
  <c r="D1704"/>
  <c r="K1702"/>
  <c r="F1699" s="1"/>
  <c r="E1702" s="1"/>
  <c r="K1635"/>
  <c r="K1636"/>
  <c r="K1637"/>
  <c r="E1635"/>
  <c r="D1638"/>
  <c r="D1640" s="1"/>
  <c r="B1646" s="1"/>
  <c r="K1638"/>
  <c r="F1635"/>
  <c r="E1638"/>
  <c r="E1640" s="1"/>
  <c r="K1571"/>
  <c r="K1572"/>
  <c r="K1573"/>
  <c r="E1571"/>
  <c r="D1574" s="1"/>
  <c r="D1576" s="1"/>
  <c r="K1574"/>
  <c r="F1571"/>
  <c r="E1574" s="1"/>
  <c r="K1507"/>
  <c r="K1508"/>
  <c r="K1509"/>
  <c r="E1507" s="1"/>
  <c r="D1510" s="1"/>
  <c r="D1512" s="1"/>
  <c r="B1518" s="1"/>
  <c r="F1521" s="1"/>
  <c r="K1510"/>
  <c r="F1507" s="1"/>
  <c r="E1510" s="1"/>
  <c r="E1512" s="1"/>
  <c r="K1443"/>
  <c r="C1443" s="1"/>
  <c r="B1446" s="1"/>
  <c r="B1448" s="1"/>
  <c r="K1444"/>
  <c r="D1443" s="1"/>
  <c r="C1446" s="1"/>
  <c r="K1445"/>
  <c r="E1443" s="1"/>
  <c r="D1446" s="1"/>
  <c r="D1448"/>
  <c r="B1454" s="1"/>
  <c r="G1457" s="1"/>
  <c r="K1446"/>
  <c r="F1443"/>
  <c r="E1446" s="1"/>
  <c r="K1379"/>
  <c r="K1380"/>
  <c r="K1381"/>
  <c r="E1379" s="1"/>
  <c r="D1382" s="1"/>
  <c r="D1384" s="1"/>
  <c r="K1382"/>
  <c r="F1379" s="1"/>
  <c r="E1382" s="1"/>
  <c r="E1384" s="1"/>
  <c r="K1315"/>
  <c r="K1316"/>
  <c r="K1317"/>
  <c r="E1315" s="1"/>
  <c r="D1318" s="1"/>
  <c r="D1320" s="1"/>
  <c r="B1326" s="1"/>
  <c r="K1318"/>
  <c r="F1315"/>
  <c r="E1318" s="1"/>
  <c r="K1251"/>
  <c r="K1252"/>
  <c r="D1251" s="1"/>
  <c r="C1254" s="1"/>
  <c r="C1256" s="1"/>
  <c r="B1259" s="1"/>
  <c r="K1253"/>
  <c r="E1251" s="1"/>
  <c r="D1254" s="1"/>
  <c r="D1256" s="1"/>
  <c r="K1254"/>
  <c r="F1251" s="1"/>
  <c r="E1254" s="1"/>
  <c r="K1187"/>
  <c r="C1187" s="1"/>
  <c r="K1188"/>
  <c r="D1187" s="1"/>
  <c r="C1190" s="1"/>
  <c r="C1192" s="1"/>
  <c r="B1195" s="1"/>
  <c r="K1189"/>
  <c r="E1187" s="1"/>
  <c r="D1190" s="1"/>
  <c r="D1192" s="1"/>
  <c r="K1190"/>
  <c r="F1187"/>
  <c r="E1190" s="1"/>
  <c r="E1192" s="1"/>
  <c r="K1095"/>
  <c r="K1096"/>
  <c r="K995"/>
  <c r="C995" s="1"/>
  <c r="B998" s="1"/>
  <c r="B1000" s="1"/>
  <c r="K996"/>
  <c r="K997"/>
  <c r="K998"/>
  <c r="K1059"/>
  <c r="C1059"/>
  <c r="B1062" s="1"/>
  <c r="B1064" s="1"/>
  <c r="K1060"/>
  <c r="K1061"/>
  <c r="E1059" s="1"/>
  <c r="K1062"/>
  <c r="K931"/>
  <c r="C931"/>
  <c r="B934"/>
  <c r="B936" s="1"/>
  <c r="K932"/>
  <c r="K933"/>
  <c r="E931" s="1"/>
  <c r="D934" s="1"/>
  <c r="D936" s="1"/>
  <c r="B942" s="1"/>
  <c r="K934"/>
  <c r="K867"/>
  <c r="C867" s="1"/>
  <c r="B870" s="1"/>
  <c r="B872"/>
  <c r="K868"/>
  <c r="K869"/>
  <c r="K870"/>
  <c r="K803"/>
  <c r="C803" s="1"/>
  <c r="B806" s="1"/>
  <c r="B808" s="1"/>
  <c r="K804"/>
  <c r="D803" s="1"/>
  <c r="C806" s="1"/>
  <c r="C808" s="1"/>
  <c r="B811" s="1"/>
  <c r="K805"/>
  <c r="K806"/>
  <c r="K739"/>
  <c r="C739"/>
  <c r="B742" s="1"/>
  <c r="B744" s="1"/>
  <c r="K740"/>
  <c r="K741"/>
  <c r="E739" s="1"/>
  <c r="D742" s="1"/>
  <c r="K742"/>
  <c r="K675"/>
  <c r="C675"/>
  <c r="B678"/>
  <c r="K676"/>
  <c r="K677"/>
  <c r="K678"/>
  <c r="F675" s="1"/>
  <c r="E678" s="1"/>
  <c r="K611"/>
  <c r="C611" s="1"/>
  <c r="B614" s="1"/>
  <c r="B616" s="1"/>
  <c r="K612"/>
  <c r="K613"/>
  <c r="K614"/>
  <c r="F611" s="1"/>
  <c r="K547"/>
  <c r="C547" s="1"/>
  <c r="B550" s="1"/>
  <c r="B552" s="1"/>
  <c r="F555"/>
  <c r="K548"/>
  <c r="K549"/>
  <c r="K550"/>
  <c r="K483"/>
  <c r="C483" s="1"/>
  <c r="B486" s="1"/>
  <c r="B488" s="1"/>
  <c r="K484"/>
  <c r="K485"/>
  <c r="K486"/>
  <c r="K419"/>
  <c r="C419" s="1"/>
  <c r="B422" s="1"/>
  <c r="B424" s="1"/>
  <c r="K420"/>
  <c r="K421"/>
  <c r="K422"/>
  <c r="K355"/>
  <c r="C355"/>
  <c r="B358" s="1"/>
  <c r="B360" s="1"/>
  <c r="K356"/>
  <c r="K357"/>
  <c r="E355" s="1"/>
  <c r="D358" s="1"/>
  <c r="D360" s="1"/>
  <c r="K358"/>
  <c r="K291"/>
  <c r="C291"/>
  <c r="B294"/>
  <c r="B296" s="1"/>
  <c r="K292"/>
  <c r="K293"/>
  <c r="E291" s="1"/>
  <c r="K294"/>
  <c r="K227"/>
  <c r="C227" s="1"/>
  <c r="B230" s="1"/>
  <c r="B232" s="1"/>
  <c r="K228"/>
  <c r="K229"/>
  <c r="K230"/>
  <c r="F227" s="1"/>
  <c r="E230" s="1"/>
  <c r="K163"/>
  <c r="C163"/>
  <c r="B166"/>
  <c r="B168"/>
  <c r="K164"/>
  <c r="K165"/>
  <c r="K166"/>
  <c r="F163" s="1"/>
  <c r="K99"/>
  <c r="C99" s="1"/>
  <c r="B102" s="1"/>
  <c r="B104" s="1"/>
  <c r="K100"/>
  <c r="K101"/>
  <c r="K102"/>
  <c r="K35"/>
  <c r="C35" s="1"/>
  <c r="B38" s="1"/>
  <c r="B40" s="1"/>
  <c r="F43" s="1"/>
  <c r="K36"/>
  <c r="D35" s="1"/>
  <c r="K37"/>
  <c r="E35" s="1"/>
  <c r="D38" s="1"/>
  <c r="D40" s="1"/>
  <c r="K38"/>
  <c r="O6" i="8"/>
  <c r="M6"/>
  <c r="O3"/>
  <c r="M3"/>
  <c r="K2567" i="6"/>
  <c r="K1927"/>
  <c r="F1925" s="1"/>
  <c r="F3171"/>
  <c r="E3174"/>
  <c r="E3176"/>
  <c r="C3171"/>
  <c r="B3174"/>
  <c r="B3176"/>
  <c r="D3184"/>
  <c r="C3184"/>
  <c r="E3171"/>
  <c r="D3174"/>
  <c r="D3176"/>
  <c r="E3184"/>
  <c r="F3184"/>
  <c r="G3184"/>
  <c r="J3182"/>
  <c r="F3193"/>
  <c r="D3193"/>
  <c r="E3193"/>
  <c r="D3171"/>
  <c r="C3174"/>
  <c r="C3176"/>
  <c r="B3179"/>
  <c r="F3107"/>
  <c r="E3110"/>
  <c r="E3112"/>
  <c r="F3115"/>
  <c r="C3107"/>
  <c r="B3110"/>
  <c r="B3112"/>
  <c r="D3120"/>
  <c r="C3120"/>
  <c r="E3107"/>
  <c r="D3110"/>
  <c r="D3112"/>
  <c r="B3118"/>
  <c r="E3120"/>
  <c r="F3120"/>
  <c r="G3120"/>
  <c r="J3118"/>
  <c r="F3129"/>
  <c r="D3129"/>
  <c r="E3129"/>
  <c r="D3107"/>
  <c r="C3110"/>
  <c r="C3112"/>
  <c r="B3115"/>
  <c r="F3043"/>
  <c r="E3046"/>
  <c r="E3048"/>
  <c r="F3051"/>
  <c r="C3043"/>
  <c r="B3046"/>
  <c r="B3048"/>
  <c r="D3056"/>
  <c r="C3056"/>
  <c r="E3043"/>
  <c r="D3046"/>
  <c r="D3048"/>
  <c r="B3054"/>
  <c r="D3057"/>
  <c r="B3060"/>
  <c r="E3056"/>
  <c r="F3056"/>
  <c r="G3056"/>
  <c r="J3054"/>
  <c r="F3065"/>
  <c r="D3065"/>
  <c r="E3065"/>
  <c r="H3053"/>
  <c r="D3043"/>
  <c r="C3046"/>
  <c r="C3048"/>
  <c r="B3051"/>
  <c r="F2979"/>
  <c r="E2982"/>
  <c r="E2984"/>
  <c r="F2987"/>
  <c r="C2979"/>
  <c r="B2982"/>
  <c r="B2984"/>
  <c r="D2992"/>
  <c r="C2992"/>
  <c r="D2993"/>
  <c r="B2996"/>
  <c r="E2979"/>
  <c r="D2982"/>
  <c r="D2984"/>
  <c r="B2990"/>
  <c r="F2993"/>
  <c r="E2992"/>
  <c r="E2993"/>
  <c r="C2996"/>
  <c r="F2992"/>
  <c r="G2992"/>
  <c r="G2993"/>
  <c r="J2990"/>
  <c r="F3001"/>
  <c r="D3001"/>
  <c r="E3001"/>
  <c r="D2979"/>
  <c r="C2982"/>
  <c r="C2984"/>
  <c r="B2987"/>
  <c r="F2915"/>
  <c r="E2918"/>
  <c r="E2920"/>
  <c r="C2915"/>
  <c r="B2918"/>
  <c r="B2920"/>
  <c r="D2928"/>
  <c r="C2928"/>
  <c r="E2915"/>
  <c r="D2918"/>
  <c r="D2920"/>
  <c r="E2928"/>
  <c r="F2928"/>
  <c r="G2928"/>
  <c r="J2926"/>
  <c r="F2937"/>
  <c r="D2937"/>
  <c r="E2937"/>
  <c r="D2915"/>
  <c r="C2918"/>
  <c r="C2920"/>
  <c r="B2923"/>
  <c r="F2851"/>
  <c r="E2854"/>
  <c r="E2856"/>
  <c r="C2851"/>
  <c r="B2854"/>
  <c r="B2856"/>
  <c r="D2864"/>
  <c r="C2864"/>
  <c r="E2851"/>
  <c r="D2854"/>
  <c r="D2856"/>
  <c r="E2864"/>
  <c r="F2864"/>
  <c r="G2864"/>
  <c r="J2862"/>
  <c r="F2873"/>
  <c r="D2873"/>
  <c r="E2873"/>
  <c r="D2851"/>
  <c r="C2854"/>
  <c r="C2856"/>
  <c r="B2859"/>
  <c r="F2787"/>
  <c r="E2790"/>
  <c r="E2792"/>
  <c r="F2795"/>
  <c r="C2787"/>
  <c r="B2790"/>
  <c r="B2792"/>
  <c r="D2800"/>
  <c r="C2800"/>
  <c r="E2787"/>
  <c r="D2790"/>
  <c r="D2792"/>
  <c r="E2800"/>
  <c r="F2800"/>
  <c r="G2800"/>
  <c r="J2798"/>
  <c r="F2809"/>
  <c r="D2809"/>
  <c r="E2809"/>
  <c r="D2787"/>
  <c r="C2790"/>
  <c r="C2792"/>
  <c r="B2795"/>
  <c r="F2723"/>
  <c r="E2726"/>
  <c r="E2728"/>
  <c r="C2723"/>
  <c r="B2726"/>
  <c r="B2728"/>
  <c r="D2736"/>
  <c r="C2736"/>
  <c r="E2723"/>
  <c r="D2726"/>
  <c r="D2728"/>
  <c r="E2736"/>
  <c r="F2736"/>
  <c r="G2736"/>
  <c r="J2734"/>
  <c r="F2745"/>
  <c r="D2745"/>
  <c r="E2745"/>
  <c r="D2723"/>
  <c r="C2726"/>
  <c r="C2728"/>
  <c r="B2731"/>
  <c r="F2659"/>
  <c r="E2662"/>
  <c r="E2664"/>
  <c r="F2667"/>
  <c r="C2659"/>
  <c r="B2662"/>
  <c r="B2664"/>
  <c r="D2672"/>
  <c r="C2672"/>
  <c r="E2659"/>
  <c r="D2662"/>
  <c r="D2664"/>
  <c r="B2670"/>
  <c r="E2672"/>
  <c r="F2672"/>
  <c r="G2672"/>
  <c r="G2673"/>
  <c r="J2670"/>
  <c r="H2676"/>
  <c r="D2688"/>
  <c r="F2681"/>
  <c r="D2681"/>
  <c r="F2688"/>
  <c r="E2681"/>
  <c r="D2659"/>
  <c r="C2662"/>
  <c r="C2664"/>
  <c r="B2667"/>
  <c r="F2595"/>
  <c r="E2598"/>
  <c r="E2600"/>
  <c r="F2603"/>
  <c r="C2595"/>
  <c r="B2598"/>
  <c r="B2600"/>
  <c r="D2608"/>
  <c r="C2608"/>
  <c r="E2595"/>
  <c r="D2598"/>
  <c r="D2600"/>
  <c r="B2606"/>
  <c r="E2608"/>
  <c r="F2608"/>
  <c r="G2608"/>
  <c r="G2609"/>
  <c r="J2606"/>
  <c r="H2612"/>
  <c r="D2624"/>
  <c r="F2624"/>
  <c r="F2617"/>
  <c r="D2617"/>
  <c r="E2617"/>
  <c r="D2595"/>
  <c r="C2598"/>
  <c r="C2600"/>
  <c r="B2603"/>
  <c r="F2565"/>
  <c r="F2531"/>
  <c r="E2534"/>
  <c r="E2536"/>
  <c r="C2531"/>
  <c r="B2534"/>
  <c r="B2536"/>
  <c r="D2544"/>
  <c r="C2544"/>
  <c r="E2531"/>
  <c r="D2534"/>
  <c r="D2536"/>
  <c r="B2542"/>
  <c r="E2544"/>
  <c r="F2544"/>
  <c r="G2544"/>
  <c r="G2545"/>
  <c r="J2542"/>
  <c r="F2553"/>
  <c r="D2553"/>
  <c r="E2553"/>
  <c r="D2531"/>
  <c r="C2534"/>
  <c r="C2536"/>
  <c r="B2539"/>
  <c r="F2467"/>
  <c r="E2470"/>
  <c r="E2472"/>
  <c r="F2475"/>
  <c r="C2467"/>
  <c r="B2470"/>
  <c r="B2472"/>
  <c r="D2480"/>
  <c r="C2480"/>
  <c r="E2467"/>
  <c r="D2470"/>
  <c r="D2472"/>
  <c r="B2478"/>
  <c r="E2480"/>
  <c r="F2480"/>
  <c r="G2480"/>
  <c r="G2481"/>
  <c r="J2478"/>
  <c r="H2484"/>
  <c r="D2496"/>
  <c r="F2496"/>
  <c r="F2489"/>
  <c r="D2489"/>
  <c r="E2489"/>
  <c r="D2467"/>
  <c r="C2470"/>
  <c r="C2472"/>
  <c r="B2475"/>
  <c r="C2403"/>
  <c r="B2406" s="1"/>
  <c r="B2408" s="1"/>
  <c r="D2416"/>
  <c r="C2416"/>
  <c r="E2416"/>
  <c r="F2416"/>
  <c r="G2416"/>
  <c r="J2414"/>
  <c r="F2425"/>
  <c r="D2425"/>
  <c r="E2425"/>
  <c r="C2408"/>
  <c r="B2411"/>
  <c r="F2339"/>
  <c r="E2342" s="1"/>
  <c r="E2344" s="1"/>
  <c r="F2347" s="1"/>
  <c r="C2339"/>
  <c r="B2342" s="1"/>
  <c r="B2344" s="1"/>
  <c r="D2352"/>
  <c r="C2352"/>
  <c r="E2352"/>
  <c r="F2352"/>
  <c r="G2352"/>
  <c r="J2350"/>
  <c r="F2361"/>
  <c r="D2361"/>
  <c r="E2361"/>
  <c r="D2339"/>
  <c r="C2342" s="1"/>
  <c r="C2344" s="1"/>
  <c r="B2347" s="1"/>
  <c r="C2275"/>
  <c r="B2278" s="1"/>
  <c r="B2280" s="1"/>
  <c r="D2288"/>
  <c r="C2288"/>
  <c r="E2288"/>
  <c r="F2288"/>
  <c r="G2288"/>
  <c r="J2286"/>
  <c r="F2297"/>
  <c r="D2297"/>
  <c r="E2297"/>
  <c r="D2275"/>
  <c r="C2278"/>
  <c r="C2280" s="1"/>
  <c r="B2283" s="1"/>
  <c r="F2211"/>
  <c r="E2214" s="1"/>
  <c r="E2216" s="1"/>
  <c r="F2219" s="1"/>
  <c r="C2211"/>
  <c r="B2214"/>
  <c r="B2216" s="1"/>
  <c r="D2224"/>
  <c r="C2224"/>
  <c r="E2224"/>
  <c r="F2224"/>
  <c r="G2224"/>
  <c r="J2222"/>
  <c r="F2233"/>
  <c r="D2233"/>
  <c r="E2233"/>
  <c r="D2211"/>
  <c r="C2214" s="1"/>
  <c r="C2216" s="1"/>
  <c r="B2219" s="1"/>
  <c r="F2147"/>
  <c r="E2150"/>
  <c r="E2152" s="1"/>
  <c r="F2155" s="1"/>
  <c r="C2147"/>
  <c r="B2150" s="1"/>
  <c r="B2152" s="1"/>
  <c r="D2160"/>
  <c r="C2160"/>
  <c r="E2160"/>
  <c r="F2160"/>
  <c r="G2160"/>
  <c r="J2158"/>
  <c r="F2169"/>
  <c r="D2169"/>
  <c r="E2169"/>
  <c r="D2147"/>
  <c r="C2150" s="1"/>
  <c r="C2152" s="1"/>
  <c r="B2155" s="1"/>
  <c r="F2083"/>
  <c r="E2086"/>
  <c r="E2088" s="1"/>
  <c r="C2083"/>
  <c r="B2086" s="1"/>
  <c r="B2088" s="1"/>
  <c r="D2096"/>
  <c r="C2096"/>
  <c r="E2096"/>
  <c r="F2096"/>
  <c r="G2096"/>
  <c r="J2094"/>
  <c r="F2105"/>
  <c r="D2105"/>
  <c r="E2105"/>
  <c r="D2083"/>
  <c r="C2086"/>
  <c r="C2088" s="1"/>
  <c r="B2091" s="1"/>
  <c r="F2019"/>
  <c r="E2022" s="1"/>
  <c r="E2024" s="1"/>
  <c r="B2022"/>
  <c r="B2024"/>
  <c r="D2032"/>
  <c r="C2032"/>
  <c r="E2032"/>
  <c r="F2032"/>
  <c r="G2032"/>
  <c r="J2030"/>
  <c r="F2041"/>
  <c r="D2041"/>
  <c r="E2041"/>
  <c r="D2019"/>
  <c r="C2022"/>
  <c r="C2024"/>
  <c r="B2027" s="1"/>
  <c r="F1955"/>
  <c r="E1958"/>
  <c r="E1960"/>
  <c r="B1958"/>
  <c r="B1960" s="1"/>
  <c r="D1968"/>
  <c r="C1968"/>
  <c r="E1968"/>
  <c r="F1968"/>
  <c r="G1968"/>
  <c r="J1966"/>
  <c r="F1977"/>
  <c r="D1977"/>
  <c r="E1977"/>
  <c r="C1958"/>
  <c r="C1960"/>
  <c r="B1963" s="1"/>
  <c r="F1943"/>
  <c r="D1943"/>
  <c r="F1930"/>
  <c r="F1932"/>
  <c r="D1932" s="1"/>
  <c r="K1287"/>
  <c r="K2" i="7"/>
  <c r="K581" i="6"/>
  <c r="K647"/>
  <c r="E1896"/>
  <c r="C1891"/>
  <c r="B1894" s="1"/>
  <c r="B1896"/>
  <c r="F1899" s="1"/>
  <c r="C1911" s="1"/>
  <c r="F1914" s="1"/>
  <c r="H1911" s="1"/>
  <c r="D1904"/>
  <c r="C1904"/>
  <c r="E1904"/>
  <c r="F1904"/>
  <c r="G1904"/>
  <c r="J1902"/>
  <c r="F1913"/>
  <c r="D1913"/>
  <c r="E1913"/>
  <c r="C1896"/>
  <c r="B1899"/>
  <c r="B1830"/>
  <c r="B1832" s="1"/>
  <c r="D1840"/>
  <c r="C1840"/>
  <c r="E1840"/>
  <c r="F1840"/>
  <c r="G1840"/>
  <c r="J1838"/>
  <c r="F1849"/>
  <c r="D1849"/>
  <c r="E1849"/>
  <c r="D1827"/>
  <c r="C1830"/>
  <c r="C1832" s="1"/>
  <c r="B1835" s="1"/>
  <c r="C1763"/>
  <c r="B1766" s="1"/>
  <c r="B1768" s="1"/>
  <c r="D1776"/>
  <c r="C1776"/>
  <c r="E1776"/>
  <c r="F1776"/>
  <c r="G1776"/>
  <c r="J1774"/>
  <c r="F1785"/>
  <c r="D1785"/>
  <c r="C1783"/>
  <c r="E1785"/>
  <c r="D1763"/>
  <c r="C1766" s="1"/>
  <c r="C1768" s="1"/>
  <c r="B1771"/>
  <c r="E1704"/>
  <c r="F1707" s="1"/>
  <c r="B1702"/>
  <c r="B1704"/>
  <c r="D1712"/>
  <c r="C1712"/>
  <c r="E1712"/>
  <c r="F1712"/>
  <c r="G1712"/>
  <c r="J1710"/>
  <c r="F1721"/>
  <c r="D1721"/>
  <c r="E1721"/>
  <c r="C1702"/>
  <c r="C1704" s="1"/>
  <c r="B1707" s="1"/>
  <c r="C1635"/>
  <c r="B1638" s="1"/>
  <c r="B1640" s="1"/>
  <c r="F1643" s="1"/>
  <c r="D1648"/>
  <c r="C1648"/>
  <c r="E1648"/>
  <c r="F1648"/>
  <c r="G1648"/>
  <c r="J1646"/>
  <c r="F1657"/>
  <c r="D1657"/>
  <c r="E1657"/>
  <c r="D1635"/>
  <c r="C1638" s="1"/>
  <c r="C1640" s="1"/>
  <c r="B1643" s="1"/>
  <c r="E1576"/>
  <c r="F1579" s="1"/>
  <c r="C1571"/>
  <c r="B1574" s="1"/>
  <c r="B1576" s="1"/>
  <c r="D1584"/>
  <c r="C1584"/>
  <c r="E1584"/>
  <c r="F1584"/>
  <c r="G1584"/>
  <c r="J1582"/>
  <c r="F1593"/>
  <c r="D1593"/>
  <c r="E1593"/>
  <c r="D1571"/>
  <c r="C1574"/>
  <c r="C1576" s="1"/>
  <c r="B1579" s="1"/>
  <c r="C1507"/>
  <c r="B1510"/>
  <c r="B1512" s="1"/>
  <c r="D1520"/>
  <c r="C1520"/>
  <c r="E1520"/>
  <c r="F1520"/>
  <c r="G1520"/>
  <c r="J1518"/>
  <c r="F1529"/>
  <c r="D1529"/>
  <c r="E1529"/>
  <c r="D1507"/>
  <c r="C1510" s="1"/>
  <c r="C1512" s="1"/>
  <c r="B1515"/>
  <c r="E1448"/>
  <c r="F1451" s="1"/>
  <c r="D1456"/>
  <c r="C1456"/>
  <c r="E1456"/>
  <c r="F1456"/>
  <c r="G1456"/>
  <c r="J1454"/>
  <c r="F1465"/>
  <c r="D1465"/>
  <c r="E1465"/>
  <c r="C1448"/>
  <c r="B1451" s="1"/>
  <c r="C1379"/>
  <c r="B1382"/>
  <c r="B1384" s="1"/>
  <c r="D1392"/>
  <c r="C1392"/>
  <c r="E1392"/>
  <c r="F1392"/>
  <c r="G1392"/>
  <c r="J1390"/>
  <c r="F1401"/>
  <c r="D1401"/>
  <c r="E1401"/>
  <c r="D1379"/>
  <c r="C1382"/>
  <c r="C1384" s="1"/>
  <c r="B1387" s="1"/>
  <c r="E1320"/>
  <c r="F1323" s="1"/>
  <c r="C1335" s="1"/>
  <c r="F1338" s="1"/>
  <c r="C1315"/>
  <c r="B1318" s="1"/>
  <c r="B1320" s="1"/>
  <c r="D1328"/>
  <c r="C1328"/>
  <c r="E1328"/>
  <c r="F1328"/>
  <c r="G1328"/>
  <c r="J1326"/>
  <c r="F1337"/>
  <c r="D1337"/>
  <c r="E1337"/>
  <c r="D1315"/>
  <c r="C1318" s="1"/>
  <c r="C1320" s="1"/>
  <c r="B1323" s="1"/>
  <c r="F1285"/>
  <c r="F1303" s="1"/>
  <c r="E1256"/>
  <c r="C1251"/>
  <c r="B1254" s="1"/>
  <c r="B1256" s="1"/>
  <c r="F1259"/>
  <c r="C1271" s="1"/>
  <c r="D1264"/>
  <c r="C1264"/>
  <c r="E1264"/>
  <c r="F1264"/>
  <c r="G1264"/>
  <c r="J1262"/>
  <c r="F1273"/>
  <c r="D1273"/>
  <c r="E1273"/>
  <c r="B1190"/>
  <c r="B1192"/>
  <c r="D1200"/>
  <c r="C1200"/>
  <c r="E1200"/>
  <c r="F1200"/>
  <c r="G1200"/>
  <c r="J1198"/>
  <c r="F1209"/>
  <c r="D1209"/>
  <c r="E1209"/>
  <c r="F1123"/>
  <c r="E1126"/>
  <c r="E1128"/>
  <c r="C1123"/>
  <c r="B1126"/>
  <c r="B1128"/>
  <c r="D1136"/>
  <c r="C1136"/>
  <c r="E1123"/>
  <c r="D1126"/>
  <c r="D1128"/>
  <c r="B1134"/>
  <c r="D1137"/>
  <c r="H1133"/>
  <c r="E1136"/>
  <c r="F1136"/>
  <c r="F1137"/>
  <c r="G1136"/>
  <c r="J1134"/>
  <c r="F1145"/>
  <c r="D1145"/>
  <c r="E1145"/>
  <c r="D1123"/>
  <c r="C1126"/>
  <c r="C1128"/>
  <c r="B1131"/>
  <c r="F1093"/>
  <c r="G1093"/>
  <c r="F1109" s="1"/>
  <c r="F1096"/>
  <c r="F1059"/>
  <c r="E1062" s="1"/>
  <c r="E1064" s="1"/>
  <c r="F1067" s="1"/>
  <c r="D1072"/>
  <c r="C1072"/>
  <c r="D1062"/>
  <c r="D1064" s="1"/>
  <c r="E1072"/>
  <c r="F1072"/>
  <c r="G1072"/>
  <c r="J1070"/>
  <c r="F1081"/>
  <c r="D1081"/>
  <c r="E1081"/>
  <c r="D1059"/>
  <c r="C1062" s="1"/>
  <c r="C1064" s="1"/>
  <c r="B1067" s="1"/>
  <c r="F995"/>
  <c r="E998" s="1"/>
  <c r="E1000" s="1"/>
  <c r="F1003"/>
  <c r="D1008"/>
  <c r="C1008"/>
  <c r="E995"/>
  <c r="D998"/>
  <c r="D1000"/>
  <c r="H1012" s="1"/>
  <c r="D1024" s="1"/>
  <c r="F1024" s="1"/>
  <c r="E1008"/>
  <c r="F1008"/>
  <c r="G1008"/>
  <c r="J1006"/>
  <c r="F1017"/>
  <c r="D1017"/>
  <c r="E1017"/>
  <c r="D995"/>
  <c r="C998" s="1"/>
  <c r="C1000" s="1"/>
  <c r="B1003" s="1"/>
  <c r="F931"/>
  <c r="E934" s="1"/>
  <c r="E936" s="1"/>
  <c r="D944"/>
  <c r="C944"/>
  <c r="E944"/>
  <c r="F944"/>
  <c r="G944"/>
  <c r="J942"/>
  <c r="F953"/>
  <c r="D953"/>
  <c r="E953"/>
  <c r="D931"/>
  <c r="C934" s="1"/>
  <c r="C936" s="1"/>
  <c r="B939"/>
  <c r="F867"/>
  <c r="E870" s="1"/>
  <c r="E872" s="1"/>
  <c r="F875"/>
  <c r="C887" s="1"/>
  <c r="D880"/>
  <c r="C880"/>
  <c r="E867"/>
  <c r="D870"/>
  <c r="D872"/>
  <c r="E880"/>
  <c r="F880"/>
  <c r="G880"/>
  <c r="J878"/>
  <c r="F889"/>
  <c r="D889"/>
  <c r="E889"/>
  <c r="D867"/>
  <c r="C870" s="1"/>
  <c r="C872" s="1"/>
  <c r="B875"/>
  <c r="F803"/>
  <c r="E806" s="1"/>
  <c r="E808" s="1"/>
  <c r="D816"/>
  <c r="C816"/>
  <c r="E803"/>
  <c r="D806" s="1"/>
  <c r="D808" s="1"/>
  <c r="E816"/>
  <c r="F816"/>
  <c r="G816"/>
  <c r="J814"/>
  <c r="F825"/>
  <c r="D825"/>
  <c r="E825"/>
  <c r="F739"/>
  <c r="E742" s="1"/>
  <c r="E744" s="1"/>
  <c r="F747" s="1"/>
  <c r="C759" s="1"/>
  <c r="D752"/>
  <c r="C752"/>
  <c r="D744"/>
  <c r="E752"/>
  <c r="F752"/>
  <c r="G752"/>
  <c r="J750"/>
  <c r="F761"/>
  <c r="D761"/>
  <c r="E761"/>
  <c r="D739"/>
  <c r="C742" s="1"/>
  <c r="C744" s="1"/>
  <c r="B747" s="1"/>
  <c r="E680"/>
  <c r="F683" s="1"/>
  <c r="C695" s="1"/>
  <c r="B680"/>
  <c r="D688"/>
  <c r="C688"/>
  <c r="E675"/>
  <c r="D678" s="1"/>
  <c r="D680" s="1"/>
  <c r="B686" s="1"/>
  <c r="E688"/>
  <c r="F688"/>
  <c r="G688"/>
  <c r="G689"/>
  <c r="J686"/>
  <c r="F697"/>
  <c r="D697"/>
  <c r="E697"/>
  <c r="D675"/>
  <c r="C678" s="1"/>
  <c r="C680"/>
  <c r="B683"/>
  <c r="F645"/>
  <c r="F663" s="1"/>
  <c r="D663"/>
  <c r="B661"/>
  <c r="F650"/>
  <c r="B2" i="7"/>
  <c r="E611" i="6"/>
  <c r="D611"/>
  <c r="F547"/>
  <c r="E550" s="1"/>
  <c r="E552" s="1"/>
  <c r="E547"/>
  <c r="D547"/>
  <c r="F483"/>
  <c r="E483"/>
  <c r="D483"/>
  <c r="F419"/>
  <c r="E419"/>
  <c r="D419"/>
  <c r="F355"/>
  <c r="D355"/>
  <c r="C358" s="1"/>
  <c r="C360" s="1"/>
  <c r="B363" s="1"/>
  <c r="F291"/>
  <c r="D291"/>
  <c r="E227"/>
  <c r="D230" s="1"/>
  <c r="D227"/>
  <c r="E163"/>
  <c r="D163"/>
  <c r="F99"/>
  <c r="E99"/>
  <c r="D99"/>
  <c r="F35"/>
  <c r="E38" s="1"/>
  <c r="G581"/>
  <c r="E581"/>
  <c r="B597"/>
  <c r="D581"/>
  <c r="F453"/>
  <c r="F458" s="1"/>
  <c r="E453"/>
  <c r="F389"/>
  <c r="F394" s="1"/>
  <c r="E389"/>
  <c r="B392" s="1"/>
  <c r="B396" s="1"/>
  <c r="B409" s="1"/>
  <c r="D409" s="1"/>
  <c r="G325"/>
  <c r="F328"/>
  <c r="F325"/>
  <c r="E325"/>
  <c r="D325"/>
  <c r="B330"/>
  <c r="D330"/>
  <c r="D328"/>
  <c r="G261"/>
  <c r="F277"/>
  <c r="F261"/>
  <c r="E261"/>
  <c r="B264"/>
  <c r="D261"/>
  <c r="G197"/>
  <c r="F200"/>
  <c r="F197"/>
  <c r="E197"/>
  <c r="B213"/>
  <c r="D197"/>
  <c r="B215"/>
  <c r="G133"/>
  <c r="F133"/>
  <c r="E133"/>
  <c r="B136"/>
  <c r="D133"/>
  <c r="B138"/>
  <c r="G69"/>
  <c r="F85"/>
  <c r="F69"/>
  <c r="E69"/>
  <c r="B72"/>
  <c r="D69"/>
  <c r="G5"/>
  <c r="F8"/>
  <c r="F12"/>
  <c r="D12"/>
  <c r="F5"/>
  <c r="E5"/>
  <c r="D5"/>
  <c r="B10"/>
  <c r="D10"/>
  <c r="F599"/>
  <c r="B584"/>
  <c r="B533"/>
  <c r="F471"/>
  <c r="F456"/>
  <c r="F392"/>
  <c r="B328"/>
  <c r="B341"/>
  <c r="F330"/>
  <c r="B277"/>
  <c r="F279"/>
  <c r="F266"/>
  <c r="F268"/>
  <c r="F264"/>
  <c r="F215"/>
  <c r="F213"/>
  <c r="B202"/>
  <c r="B200"/>
  <c r="F202"/>
  <c r="B149"/>
  <c r="F149"/>
  <c r="F151"/>
  <c r="F138"/>
  <c r="F136"/>
  <c r="F87"/>
  <c r="B85"/>
  <c r="F74"/>
  <c r="F23"/>
  <c r="F21"/>
  <c r="F10"/>
  <c r="D8"/>
  <c r="D34" i="7"/>
  <c r="K2696" i="6"/>
  <c r="G2693"/>
  <c r="C34" i="7"/>
  <c r="K2632" i="6"/>
  <c r="G2629"/>
  <c r="B34" i="7"/>
  <c r="K2568" i="6"/>
  <c r="G2565" s="1"/>
  <c r="D27" i="7"/>
  <c r="K2056" i="6"/>
  <c r="G2053"/>
  <c r="C27" i="7"/>
  <c r="K1992" i="6"/>
  <c r="G1989"/>
  <c r="F1992"/>
  <c r="B27" i="7"/>
  <c r="K1928" i="6"/>
  <c r="G1925"/>
  <c r="F1928"/>
  <c r="B20" i="7"/>
  <c r="K1288" i="6"/>
  <c r="G1285" s="1"/>
  <c r="C13" i="7"/>
  <c r="K712" i="6"/>
  <c r="G709" s="1"/>
  <c r="F725" s="1"/>
  <c r="B13" i="7"/>
  <c r="K648" i="6"/>
  <c r="G645" s="1"/>
  <c r="D32" i="7"/>
  <c r="D31"/>
  <c r="C32"/>
  <c r="K2630" i="6"/>
  <c r="E2629" s="1"/>
  <c r="C33" i="7"/>
  <c r="C31"/>
  <c r="K2629" i="6"/>
  <c r="D2629" s="1"/>
  <c r="B2634" s="1"/>
  <c r="D25" i="7"/>
  <c r="C25"/>
  <c r="K1990" i="6"/>
  <c r="E1989" s="1"/>
  <c r="B1992" s="1"/>
  <c r="C26" i="7"/>
  <c r="C24"/>
  <c r="D18"/>
  <c r="C18"/>
  <c r="K1350" i="6"/>
  <c r="E1349" s="1"/>
  <c r="C19" i="7"/>
  <c r="C17"/>
  <c r="D17"/>
  <c r="K1413" i="6"/>
  <c r="D1413" s="1"/>
  <c r="D11" i="7"/>
  <c r="K774" i="6"/>
  <c r="E773" s="1"/>
  <c r="D10" i="7"/>
  <c r="K773" i="6"/>
  <c r="D773" s="1"/>
  <c r="C11" i="7"/>
  <c r="K710" i="6"/>
  <c r="E709"/>
  <c r="C12" i="7"/>
  <c r="C10"/>
  <c r="K709" i="6"/>
  <c r="D709" s="1"/>
  <c r="B714" s="1"/>
  <c r="D714" s="1"/>
  <c r="J2" i="7"/>
  <c r="K517" i="6"/>
  <c r="D517"/>
  <c r="B522" s="1"/>
  <c r="I2" i="7"/>
  <c r="K453" i="6"/>
  <c r="D453" s="1"/>
  <c r="B458" s="1"/>
  <c r="D458" s="1"/>
  <c r="H2" i="7"/>
  <c r="K389" i="6"/>
  <c r="D389" s="1"/>
  <c r="G2" i="7"/>
  <c r="F2"/>
  <c r="E2"/>
  <c r="D2"/>
  <c r="C2"/>
  <c r="E614" i="6"/>
  <c r="E616" s="1"/>
  <c r="F619" s="1"/>
  <c r="C631" s="1"/>
  <c r="D614"/>
  <c r="D616"/>
  <c r="D624"/>
  <c r="C624"/>
  <c r="E624"/>
  <c r="F624"/>
  <c r="G624"/>
  <c r="F633"/>
  <c r="D633"/>
  <c r="E633"/>
  <c r="D486"/>
  <c r="D488" s="1"/>
  <c r="J622"/>
  <c r="D560"/>
  <c r="C560"/>
  <c r="D550"/>
  <c r="D552" s="1"/>
  <c r="E560"/>
  <c r="F560"/>
  <c r="G560"/>
  <c r="F569"/>
  <c r="D569"/>
  <c r="E569"/>
  <c r="J558"/>
  <c r="E486"/>
  <c r="E488" s="1"/>
  <c r="D496"/>
  <c r="C496"/>
  <c r="E496"/>
  <c r="F496"/>
  <c r="G496"/>
  <c r="F505"/>
  <c r="D505"/>
  <c r="E505"/>
  <c r="J494"/>
  <c r="E422"/>
  <c r="E424" s="1"/>
  <c r="F427" s="1"/>
  <c r="D432"/>
  <c r="C432"/>
  <c r="D422"/>
  <c r="D424" s="1"/>
  <c r="E432"/>
  <c r="F432"/>
  <c r="G432"/>
  <c r="F441"/>
  <c r="D441"/>
  <c r="E441"/>
  <c r="J430"/>
  <c r="E358"/>
  <c r="E360" s="1"/>
  <c r="F363" s="1"/>
  <c r="D368"/>
  <c r="C368"/>
  <c r="E368"/>
  <c r="F368"/>
  <c r="G368"/>
  <c r="F377"/>
  <c r="D377"/>
  <c r="E377"/>
  <c r="D294"/>
  <c r="D296" s="1"/>
  <c r="E294"/>
  <c r="E296"/>
  <c r="D304"/>
  <c r="C304"/>
  <c r="E304"/>
  <c r="F304"/>
  <c r="G304"/>
  <c r="J302"/>
  <c r="F313"/>
  <c r="D313"/>
  <c r="E313"/>
  <c r="J366"/>
  <c r="E232"/>
  <c r="D240"/>
  <c r="C240"/>
  <c r="D232"/>
  <c r="E240"/>
  <c r="F240"/>
  <c r="G240"/>
  <c r="J238"/>
  <c r="F249"/>
  <c r="D249"/>
  <c r="E249"/>
  <c r="E166"/>
  <c r="E168" s="1"/>
  <c r="F171" s="1"/>
  <c r="D176"/>
  <c r="C176"/>
  <c r="D166"/>
  <c r="D168" s="1"/>
  <c r="E176"/>
  <c r="F176"/>
  <c r="G176"/>
  <c r="J174"/>
  <c r="F185"/>
  <c r="D185"/>
  <c r="E185"/>
  <c r="D102"/>
  <c r="D104" s="1"/>
  <c r="E102"/>
  <c r="E104" s="1"/>
  <c r="F107" s="1"/>
  <c r="D112"/>
  <c r="C112"/>
  <c r="E112"/>
  <c r="F112"/>
  <c r="G112"/>
  <c r="J110"/>
  <c r="F121"/>
  <c r="D121"/>
  <c r="E121"/>
  <c r="E40"/>
  <c r="D48"/>
  <c r="C48"/>
  <c r="E48"/>
  <c r="F48"/>
  <c r="G48"/>
  <c r="J46"/>
  <c r="F57"/>
  <c r="D57"/>
  <c r="E57"/>
  <c r="C102"/>
  <c r="C104" s="1"/>
  <c r="B107" s="1"/>
  <c r="G15"/>
  <c r="H15"/>
  <c r="I15"/>
  <c r="D23"/>
  <c r="F25"/>
  <c r="C38"/>
  <c r="C40" s="1"/>
  <c r="B43" s="1"/>
  <c r="D87"/>
  <c r="F89"/>
  <c r="D138"/>
  <c r="B140"/>
  <c r="B153"/>
  <c r="D153"/>
  <c r="B156"/>
  <c r="C166"/>
  <c r="C168" s="1"/>
  <c r="B171" s="1"/>
  <c r="D202"/>
  <c r="D200"/>
  <c r="F204"/>
  <c r="D204"/>
  <c r="G207"/>
  <c r="B204"/>
  <c r="B217"/>
  <c r="D217"/>
  <c r="D215"/>
  <c r="F217"/>
  <c r="C230"/>
  <c r="C232"/>
  <c r="B235"/>
  <c r="D279"/>
  <c r="F281"/>
  <c r="C294"/>
  <c r="C296"/>
  <c r="B299" s="1"/>
  <c r="F332"/>
  <c r="D332"/>
  <c r="G335"/>
  <c r="F343"/>
  <c r="D343"/>
  <c r="F341"/>
  <c r="F345"/>
  <c r="F396"/>
  <c r="D396"/>
  <c r="D392" s="1"/>
  <c r="C422"/>
  <c r="C424" s="1"/>
  <c r="B427"/>
  <c r="D471"/>
  <c r="F473"/>
  <c r="C486"/>
  <c r="C488" s="1"/>
  <c r="B491"/>
  <c r="D522"/>
  <c r="C550"/>
  <c r="C552" s="1"/>
  <c r="B555" s="1"/>
  <c r="D599"/>
  <c r="C614"/>
  <c r="C616" s="1"/>
  <c r="B619" s="1"/>
  <c r="F140"/>
  <c r="D140"/>
  <c r="F153"/>
  <c r="D151"/>
  <c r="D149"/>
  <c r="G156"/>
  <c r="C156"/>
  <c r="E156"/>
  <c r="E159"/>
  <c r="J156"/>
  <c r="H156"/>
  <c r="I156"/>
  <c r="B407"/>
  <c r="B394"/>
  <c r="D394" s="1"/>
  <c r="D268"/>
  <c r="G271"/>
  <c r="E890"/>
  <c r="G887"/>
  <c r="B896" s="1"/>
  <c r="E896" s="1"/>
  <c r="G1521"/>
  <c r="B1582"/>
  <c r="B776"/>
  <c r="B789"/>
  <c r="B335"/>
  <c r="B338"/>
  <c r="C335"/>
  <c r="H335"/>
  <c r="I335"/>
  <c r="E335"/>
  <c r="J335"/>
  <c r="D213"/>
  <c r="B220"/>
  <c r="C1015"/>
  <c r="F1018"/>
  <c r="H1015" s="1"/>
  <c r="D136"/>
  <c r="J143"/>
  <c r="E15"/>
  <c r="E18"/>
  <c r="B159"/>
  <c r="B207"/>
  <c r="B210"/>
  <c r="E207"/>
  <c r="C207"/>
  <c r="H207"/>
  <c r="I207"/>
  <c r="J207"/>
  <c r="F2632"/>
  <c r="F2645"/>
  <c r="K2693"/>
  <c r="D2693" s="1"/>
  <c r="B2698" s="1"/>
  <c r="D2698" s="1"/>
  <c r="E31" i="7"/>
  <c r="H1335" i="6"/>
  <c r="C2615"/>
  <c r="B1288"/>
  <c r="B1301"/>
  <c r="B1006"/>
  <c r="C2487"/>
  <c r="E2490"/>
  <c r="G2487"/>
  <c r="B2496"/>
  <c r="E2496"/>
  <c r="F811"/>
  <c r="E2737"/>
  <c r="C2740"/>
  <c r="B302"/>
  <c r="E305" s="1"/>
  <c r="C308" s="1"/>
  <c r="B494"/>
  <c r="K1349"/>
  <c r="D1349" s="1"/>
  <c r="G143"/>
  <c r="B343"/>
  <c r="B332"/>
  <c r="B345"/>
  <c r="D345"/>
  <c r="D341"/>
  <c r="E10" i="7"/>
  <c r="B1140" i="6"/>
  <c r="G2033"/>
  <c r="B750"/>
  <c r="H1332"/>
  <c r="D1344" s="1"/>
  <c r="F1344" s="1"/>
  <c r="D2996"/>
  <c r="E2996"/>
  <c r="G2996"/>
  <c r="C2999"/>
  <c r="I2991"/>
  <c r="B1262"/>
  <c r="H1268"/>
  <c r="D1280" s="1"/>
  <c r="F1280" s="1"/>
  <c r="G1649"/>
  <c r="B2094"/>
  <c r="B2350"/>
  <c r="F520"/>
  <c r="K711"/>
  <c r="F709" s="1"/>
  <c r="F714" s="1"/>
  <c r="D12" i="7"/>
  <c r="K1414" i="6"/>
  <c r="E1413" s="1"/>
  <c r="D20" i="7"/>
  <c r="K1416" i="6"/>
  <c r="G1413" s="1"/>
  <c r="E18" i="7"/>
  <c r="B74" i="6"/>
  <c r="B87"/>
  <c r="B266"/>
  <c r="B279"/>
  <c r="B471"/>
  <c r="B878"/>
  <c r="H884"/>
  <c r="D896" s="1"/>
  <c r="F896" s="1"/>
  <c r="D13" i="7"/>
  <c r="K776" i="6"/>
  <c r="G773" s="1"/>
  <c r="E11" i="7"/>
  <c r="K1351" i="6"/>
  <c r="F1349" s="1"/>
  <c r="F1354" s="1"/>
  <c r="D19" i="7"/>
  <c r="K1989" i="6"/>
  <c r="D1989" s="1"/>
  <c r="D24" i="7"/>
  <c r="F712" i="6"/>
  <c r="F2696"/>
  <c r="F2709"/>
  <c r="F1274"/>
  <c r="H1271" s="1"/>
  <c r="F1290"/>
  <c r="D1303"/>
  <c r="B1941"/>
  <c r="G305"/>
  <c r="F1131"/>
  <c r="B622"/>
  <c r="F625" s="1"/>
  <c r="F939"/>
  <c r="G1137"/>
  <c r="H1460"/>
  <c r="D1472" s="1"/>
  <c r="F1472" s="1"/>
  <c r="J15"/>
  <c r="E17" i="7"/>
  <c r="B23" i="6"/>
  <c r="B151"/>
  <c r="B727"/>
  <c r="F890"/>
  <c r="H887" s="1"/>
  <c r="E1137"/>
  <c r="C1140"/>
  <c r="D1457"/>
  <c r="K1991"/>
  <c r="F1989" s="1"/>
  <c r="F1994" s="1"/>
  <c r="F1996" s="1"/>
  <c r="D26" i="7"/>
  <c r="K2054" i="6"/>
  <c r="E2053"/>
  <c r="E25" i="7"/>
  <c r="D2634" i="6"/>
  <c r="B2647"/>
  <c r="B8"/>
  <c r="B21"/>
  <c r="B405"/>
  <c r="B412" s="1"/>
  <c r="B469"/>
  <c r="B456"/>
  <c r="F1098"/>
  <c r="F1100" s="1"/>
  <c r="F1111"/>
  <c r="D1111" s="1"/>
  <c r="C2807"/>
  <c r="E2810"/>
  <c r="G2807"/>
  <c r="B2816"/>
  <c r="E2816"/>
  <c r="E881"/>
  <c r="C884" s="1"/>
  <c r="E1457"/>
  <c r="C1460" s="1"/>
  <c r="F1585"/>
  <c r="E1649"/>
  <c r="C1652"/>
  <c r="K2631"/>
  <c r="F2629" s="1"/>
  <c r="D33" i="7"/>
  <c r="K2694" i="6"/>
  <c r="E2693"/>
  <c r="E32" i="7"/>
  <c r="F2056" i="6"/>
  <c r="F2069"/>
  <c r="E2545"/>
  <c r="C2548"/>
  <c r="F2545"/>
  <c r="D2545"/>
  <c r="H2932"/>
  <c r="D2944"/>
  <c r="F2944"/>
  <c r="B2926"/>
  <c r="D2929"/>
  <c r="B2570"/>
  <c r="D2570"/>
  <c r="B2583"/>
  <c r="D1521"/>
  <c r="F2568"/>
  <c r="F2581"/>
  <c r="E2481"/>
  <c r="C2484"/>
  <c r="F2481"/>
  <c r="D2481"/>
  <c r="E2609"/>
  <c r="C2612"/>
  <c r="F2609"/>
  <c r="D2609"/>
  <c r="F2673"/>
  <c r="E2673"/>
  <c r="C2676"/>
  <c r="C3063"/>
  <c r="E3066"/>
  <c r="G3063"/>
  <c r="B3072"/>
  <c r="E3072"/>
  <c r="E3121"/>
  <c r="C3124"/>
  <c r="D3121"/>
  <c r="F3121"/>
  <c r="B535"/>
  <c r="E1521"/>
  <c r="C1524"/>
  <c r="F1649"/>
  <c r="F1941"/>
  <c r="B2005"/>
  <c r="D2673"/>
  <c r="I2671"/>
  <c r="H2804"/>
  <c r="D2816"/>
  <c r="F2816"/>
  <c r="F2923"/>
  <c r="B2632"/>
  <c r="B2636" s="1"/>
  <c r="B2649" s="1"/>
  <c r="D2649" s="1"/>
  <c r="B2645"/>
  <c r="E2353"/>
  <c r="C2356" s="1"/>
  <c r="F2353"/>
  <c r="B2862"/>
  <c r="G2865"/>
  <c r="C20" i="7"/>
  <c r="K1352" i="6"/>
  <c r="G1349"/>
  <c r="F72"/>
  <c r="E1274"/>
  <c r="G1271"/>
  <c r="B1280" s="1"/>
  <c r="E1280" s="1"/>
  <c r="F1457"/>
  <c r="D1649"/>
  <c r="F2005"/>
  <c r="F2539"/>
  <c r="H2548"/>
  <c r="D2560"/>
  <c r="F2560"/>
  <c r="C2679"/>
  <c r="F2682"/>
  <c r="H2679"/>
  <c r="B2798"/>
  <c r="D2801"/>
  <c r="H2989"/>
  <c r="B524"/>
  <c r="B537" s="1"/>
  <c r="D537" s="1"/>
  <c r="F2490"/>
  <c r="H2487"/>
  <c r="F2618"/>
  <c r="H2615"/>
  <c r="F2810"/>
  <c r="H2807"/>
  <c r="G2801"/>
  <c r="H2996"/>
  <c r="D3008"/>
  <c r="F3008"/>
  <c r="F3130"/>
  <c r="H3127"/>
  <c r="B2734"/>
  <c r="F3057"/>
  <c r="E3057"/>
  <c r="C3060"/>
  <c r="D3060"/>
  <c r="E3060"/>
  <c r="G3060"/>
  <c r="I3060"/>
  <c r="C3127"/>
  <c r="E3130"/>
  <c r="G3127"/>
  <c r="B3136"/>
  <c r="E3136"/>
  <c r="I3119"/>
  <c r="H3188"/>
  <c r="D3200"/>
  <c r="F3200"/>
  <c r="B3182"/>
  <c r="D3185"/>
  <c r="E2618"/>
  <c r="G2615"/>
  <c r="B2624"/>
  <c r="E2624"/>
  <c r="E2682"/>
  <c r="G2679"/>
  <c r="B2688"/>
  <c r="E2688"/>
  <c r="E3002"/>
  <c r="G2999"/>
  <c r="B3008"/>
  <c r="E3008"/>
  <c r="F2731"/>
  <c r="F2859"/>
  <c r="F3002"/>
  <c r="H2999"/>
  <c r="I2999"/>
  <c r="B3005"/>
  <c r="G3057"/>
  <c r="H3060"/>
  <c r="D3072"/>
  <c r="F3072"/>
  <c r="F3179"/>
  <c r="G2737"/>
  <c r="G3121"/>
  <c r="H3124"/>
  <c r="D3136"/>
  <c r="F3136"/>
  <c r="B3188"/>
  <c r="D3188"/>
  <c r="E3188"/>
  <c r="G3188"/>
  <c r="I3188"/>
  <c r="H3181"/>
  <c r="B2932"/>
  <c r="H2925"/>
  <c r="E348"/>
  <c r="H348"/>
  <c r="C348"/>
  <c r="G348"/>
  <c r="J348"/>
  <c r="B2804"/>
  <c r="H2797"/>
  <c r="H1645"/>
  <c r="B1652"/>
  <c r="H2541"/>
  <c r="B2548"/>
  <c r="D2548"/>
  <c r="E2548"/>
  <c r="G2548"/>
  <c r="I2548"/>
  <c r="B2709"/>
  <c r="B2696"/>
  <c r="B2700" s="1"/>
  <c r="B2713" s="1"/>
  <c r="K2055"/>
  <c r="F2053"/>
  <c r="E26" i="7"/>
  <c r="C951" i="6"/>
  <c r="H948"/>
  <c r="D960" s="1"/>
  <c r="F960" s="1"/>
  <c r="I1135"/>
  <c r="D1140"/>
  <c r="E1140"/>
  <c r="G1140"/>
  <c r="I1140"/>
  <c r="C1143"/>
  <c r="H1140"/>
  <c r="D1152"/>
  <c r="F1152"/>
  <c r="K838"/>
  <c r="E837"/>
  <c r="F11" i="7"/>
  <c r="E13"/>
  <c r="K840" i="6"/>
  <c r="G837"/>
  <c r="F2097"/>
  <c r="D2097"/>
  <c r="E2097"/>
  <c r="C2100"/>
  <c r="G753"/>
  <c r="D497"/>
  <c r="G2289"/>
  <c r="D2289"/>
  <c r="F2289"/>
  <c r="E2289"/>
  <c r="C2292" s="1"/>
  <c r="D159"/>
  <c r="D156"/>
  <c r="C159"/>
  <c r="E34" i="7"/>
  <c r="K2760" i="6"/>
  <c r="G2757" s="1"/>
  <c r="F32" i="7"/>
  <c r="K2758" i="6"/>
  <c r="E2757" s="1"/>
  <c r="B12"/>
  <c r="B25"/>
  <c r="D25"/>
  <c r="D21"/>
  <c r="C15"/>
  <c r="H692"/>
  <c r="D704" s="1"/>
  <c r="F704" s="1"/>
  <c r="K1478"/>
  <c r="E1477" s="1"/>
  <c r="F18" i="7"/>
  <c r="E20"/>
  <c r="K1480" i="6"/>
  <c r="G1477" s="1"/>
  <c r="F1480" s="1"/>
  <c r="F524"/>
  <c r="D524" s="1"/>
  <c r="D520" s="1"/>
  <c r="G527"/>
  <c r="C55"/>
  <c r="C220"/>
  <c r="H220"/>
  <c r="E220"/>
  <c r="E223"/>
  <c r="J220"/>
  <c r="G220"/>
  <c r="B223"/>
  <c r="C2743"/>
  <c r="C2935"/>
  <c r="K2118"/>
  <c r="E2117" s="1"/>
  <c r="F25" i="7"/>
  <c r="E27"/>
  <c r="K2120" i="6"/>
  <c r="G2117" s="1"/>
  <c r="C3191"/>
  <c r="I3183"/>
  <c r="C2871"/>
  <c r="F2737"/>
  <c r="D2737"/>
  <c r="F2801"/>
  <c r="E2801"/>
  <c r="C2804"/>
  <c r="B3124"/>
  <c r="D3124"/>
  <c r="E3124"/>
  <c r="G3124"/>
  <c r="I3124"/>
  <c r="H3117"/>
  <c r="B2484"/>
  <c r="D2484"/>
  <c r="E2484"/>
  <c r="G2484"/>
  <c r="I2484"/>
  <c r="H2477"/>
  <c r="K2695"/>
  <c r="F2693" s="1"/>
  <c r="F2711" s="1"/>
  <c r="E33" i="7"/>
  <c r="F2007" i="6"/>
  <c r="C439"/>
  <c r="F789"/>
  <c r="F776"/>
  <c r="B1416"/>
  <c r="B1429"/>
  <c r="F727"/>
  <c r="D727"/>
  <c r="G2353"/>
  <c r="D2353"/>
  <c r="I2607"/>
  <c r="I3055"/>
  <c r="B348"/>
  <c r="E1338"/>
  <c r="G1335" s="1"/>
  <c r="B1344" s="1"/>
  <c r="E1344"/>
  <c r="E1018"/>
  <c r="G1015"/>
  <c r="B1024" s="1"/>
  <c r="E1024" s="1"/>
  <c r="F3066"/>
  <c r="H3063"/>
  <c r="I3063"/>
  <c r="B3069"/>
  <c r="C3072"/>
  <c r="G3072"/>
  <c r="G2929"/>
  <c r="H2868"/>
  <c r="D2880"/>
  <c r="F2880"/>
  <c r="E1914"/>
  <c r="G1911" s="1"/>
  <c r="B1920" s="1"/>
  <c r="E1920" s="1"/>
  <c r="G2097"/>
  <c r="E338"/>
  <c r="F2865"/>
  <c r="D2865"/>
  <c r="B2676"/>
  <c r="D2676"/>
  <c r="E2676"/>
  <c r="G2676"/>
  <c r="I2676"/>
  <c r="H2669"/>
  <c r="F1945"/>
  <c r="K2053"/>
  <c r="D2053" s="1"/>
  <c r="E24" i="7"/>
  <c r="D881" i="6"/>
  <c r="G881"/>
  <c r="D266"/>
  <c r="D264"/>
  <c r="B268"/>
  <c r="B281"/>
  <c r="D281"/>
  <c r="F1429"/>
  <c r="F1416"/>
  <c r="E12" i="7"/>
  <c r="K775" i="6"/>
  <c r="F773"/>
  <c r="F778" s="1"/>
  <c r="F780" s="1"/>
  <c r="F10" i="7"/>
  <c r="K837" i="6"/>
  <c r="D837" s="1"/>
  <c r="B842" s="1"/>
  <c r="E2033"/>
  <c r="C2036" s="1"/>
  <c r="F2033"/>
  <c r="I2543"/>
  <c r="C2551"/>
  <c r="B2056"/>
  <c r="B2060" s="1"/>
  <c r="B2073" s="1"/>
  <c r="D2073" s="1"/>
  <c r="B2069"/>
  <c r="F729"/>
  <c r="F1367"/>
  <c r="D1367" s="1"/>
  <c r="C2359"/>
  <c r="C823"/>
  <c r="B2711"/>
  <c r="D335"/>
  <c r="C338"/>
  <c r="D338"/>
  <c r="E399"/>
  <c r="H399"/>
  <c r="F3185"/>
  <c r="E3185"/>
  <c r="C3188"/>
  <c r="F76"/>
  <c r="D76"/>
  <c r="G79"/>
  <c r="B2612"/>
  <c r="D2612"/>
  <c r="E2612"/>
  <c r="G2612"/>
  <c r="I2612"/>
  <c r="H2605"/>
  <c r="H1517"/>
  <c r="B1524"/>
  <c r="F2929"/>
  <c r="E2929"/>
  <c r="C2932"/>
  <c r="D2932"/>
  <c r="E2932"/>
  <c r="G2932"/>
  <c r="I2932"/>
  <c r="K1477"/>
  <c r="D1477" s="1"/>
  <c r="F17" i="7"/>
  <c r="F716" i="6"/>
  <c r="K1415"/>
  <c r="F1413"/>
  <c r="F1431" s="1"/>
  <c r="D1431" s="1"/>
  <c r="E19" i="7"/>
  <c r="D74" i="6"/>
  <c r="D72"/>
  <c r="B76"/>
  <c r="B89"/>
  <c r="D89"/>
  <c r="F537"/>
  <c r="K2757"/>
  <c r="D2757"/>
  <c r="F31" i="7"/>
  <c r="D207" i="6"/>
  <c r="C210"/>
  <c r="D210"/>
  <c r="B143"/>
  <c r="B146"/>
  <c r="E143"/>
  <c r="E146"/>
  <c r="H143"/>
  <c r="I143"/>
  <c r="C143"/>
  <c r="G2417"/>
  <c r="D2417"/>
  <c r="B2420" s="1"/>
  <c r="F2417"/>
  <c r="E2417"/>
  <c r="C2420"/>
  <c r="I2487"/>
  <c r="B2493"/>
  <c r="F1113"/>
  <c r="I3127"/>
  <c r="B3133"/>
  <c r="E210"/>
  <c r="H2740"/>
  <c r="D2752"/>
  <c r="F2752"/>
  <c r="E2865"/>
  <c r="C2868"/>
  <c r="G3185"/>
  <c r="F881"/>
  <c r="D2033"/>
  <c r="I2996"/>
  <c r="C3008"/>
  <c r="G3008"/>
  <c r="B15"/>
  <c r="B18"/>
  <c r="I2479"/>
  <c r="C3200"/>
  <c r="G3200"/>
  <c r="C2560"/>
  <c r="G2560"/>
  <c r="K1541"/>
  <c r="D1541"/>
  <c r="G17" i="7"/>
  <c r="B2868" i="6"/>
  <c r="D2868"/>
  <c r="E2868"/>
  <c r="G2868"/>
  <c r="I2868"/>
  <c r="H2861"/>
  <c r="K1479"/>
  <c r="F1477" s="1"/>
  <c r="F1495" s="1"/>
  <c r="F19" i="7"/>
  <c r="F2554" i="6"/>
  <c r="H2551"/>
  <c r="I2551"/>
  <c r="B2557"/>
  <c r="E2554"/>
  <c r="G2551"/>
  <c r="B2560"/>
  <c r="E2560"/>
  <c r="D842"/>
  <c r="B855"/>
  <c r="F3194"/>
  <c r="H3191"/>
  <c r="I3191"/>
  <c r="B3197"/>
  <c r="E3194"/>
  <c r="G3191"/>
  <c r="B3200"/>
  <c r="E3200"/>
  <c r="B2120"/>
  <c r="B2133"/>
  <c r="D223"/>
  <c r="D220"/>
  <c r="F1493"/>
  <c r="E28"/>
  <c r="E31"/>
  <c r="J28"/>
  <c r="C28"/>
  <c r="H28"/>
  <c r="I28"/>
  <c r="G28"/>
  <c r="B2036"/>
  <c r="H2029"/>
  <c r="B79"/>
  <c r="B82"/>
  <c r="C79"/>
  <c r="E79"/>
  <c r="K839"/>
  <c r="F837" s="1"/>
  <c r="F842" s="1"/>
  <c r="F12" i="7"/>
  <c r="C271" i="6"/>
  <c r="H271"/>
  <c r="I271"/>
  <c r="E271"/>
  <c r="E274"/>
  <c r="B271"/>
  <c r="B274"/>
  <c r="J271"/>
  <c r="B2058"/>
  <c r="D2058" s="1"/>
  <c r="B2071"/>
  <c r="H2349"/>
  <c r="B2356"/>
  <c r="D2356" s="1"/>
  <c r="E2356" s="1"/>
  <c r="G2356" s="1"/>
  <c r="F2698"/>
  <c r="K2182"/>
  <c r="E2181" s="1"/>
  <c r="F27" i="7"/>
  <c r="K2184" i="6"/>
  <c r="G2181"/>
  <c r="G25" i="7"/>
  <c r="F2938" i="6"/>
  <c r="H2935"/>
  <c r="I2935"/>
  <c r="B2941"/>
  <c r="C2944"/>
  <c r="G2944"/>
  <c r="E2938"/>
  <c r="G2935"/>
  <c r="B2944"/>
  <c r="E2944"/>
  <c r="E58"/>
  <c r="G55"/>
  <c r="B64"/>
  <c r="E64" s="1"/>
  <c r="F58"/>
  <c r="H55"/>
  <c r="E527"/>
  <c r="E698"/>
  <c r="G695" s="1"/>
  <c r="B704" s="1"/>
  <c r="E704"/>
  <c r="F698"/>
  <c r="H695" s="1"/>
  <c r="D15"/>
  <c r="C18"/>
  <c r="D18"/>
  <c r="F2773"/>
  <c r="F2760"/>
  <c r="H2413"/>
  <c r="D146"/>
  <c r="D143"/>
  <c r="C146"/>
  <c r="K2821"/>
  <c r="D2821"/>
  <c r="G31" i="7"/>
  <c r="B92" i="6"/>
  <c r="D85"/>
  <c r="B284"/>
  <c r="D277"/>
  <c r="K2117"/>
  <c r="D2117"/>
  <c r="F24" i="7"/>
  <c r="K2759" i="6"/>
  <c r="F2757" s="1"/>
  <c r="F33" i="7"/>
  <c r="B2740" i="6"/>
  <c r="D2740"/>
  <c r="E2740"/>
  <c r="G2740"/>
  <c r="I2740"/>
  <c r="H2733"/>
  <c r="E2746"/>
  <c r="G2743"/>
  <c r="B2752"/>
  <c r="E2752"/>
  <c r="F2746"/>
  <c r="H2743"/>
  <c r="K2822"/>
  <c r="E2821"/>
  <c r="F34" i="7"/>
  <c r="K2824" i="6"/>
  <c r="G2821"/>
  <c r="G32" i="7"/>
  <c r="B2100" i="6"/>
  <c r="H2093"/>
  <c r="E1146"/>
  <c r="G1143"/>
  <c r="B1152"/>
  <c r="E1152"/>
  <c r="F1146"/>
  <c r="H1143"/>
  <c r="I1143"/>
  <c r="B1149"/>
  <c r="C1152"/>
  <c r="G1152"/>
  <c r="E954"/>
  <c r="G951" s="1"/>
  <c r="B960"/>
  <c r="E960" s="1"/>
  <c r="F954"/>
  <c r="H951" s="1"/>
  <c r="F2071"/>
  <c r="F2058"/>
  <c r="F1418"/>
  <c r="B1482"/>
  <c r="D1482" s="1"/>
  <c r="B1495"/>
  <c r="E2362"/>
  <c r="G2359" s="1"/>
  <c r="B2368" s="1"/>
  <c r="E2368" s="1"/>
  <c r="F2362"/>
  <c r="H2359" s="1"/>
  <c r="K901"/>
  <c r="D901" s="1"/>
  <c r="G10" i="7"/>
  <c r="I879" i="6"/>
  <c r="D1996"/>
  <c r="G1999"/>
  <c r="F2874"/>
  <c r="H2871"/>
  <c r="E2874"/>
  <c r="G2871"/>
  <c r="B2880"/>
  <c r="E2880"/>
  <c r="K1542"/>
  <c r="E1541" s="1"/>
  <c r="F20" i="7"/>
  <c r="K1544" i="6"/>
  <c r="G1541"/>
  <c r="F1557" s="1"/>
  <c r="G18" i="7"/>
  <c r="B2760" i="6"/>
  <c r="B2773"/>
  <c r="B2292"/>
  <c r="H2285"/>
  <c r="K902"/>
  <c r="E901" s="1"/>
  <c r="B917" s="1"/>
  <c r="F13" i="7"/>
  <c r="K904" i="6"/>
  <c r="G901"/>
  <c r="G11" i="7"/>
  <c r="K2119" i="6"/>
  <c r="F2117" s="1"/>
  <c r="F26" i="7"/>
  <c r="D348" i="6"/>
  <c r="C351"/>
  <c r="D351"/>
  <c r="I2863"/>
  <c r="J79"/>
  <c r="C2688"/>
  <c r="G2688"/>
  <c r="B351"/>
  <c r="C3136"/>
  <c r="G3136"/>
  <c r="I220"/>
  <c r="I2799"/>
  <c r="E351"/>
  <c r="H79"/>
  <c r="I79"/>
  <c r="B2076"/>
  <c r="I2927"/>
  <c r="I2679"/>
  <c r="B2685"/>
  <c r="I348"/>
  <c r="B28"/>
  <c r="B31"/>
  <c r="C2624"/>
  <c r="G2624"/>
  <c r="I2615"/>
  <c r="B2621"/>
  <c r="C2496"/>
  <c r="G2496"/>
  <c r="I2735"/>
  <c r="D2713"/>
  <c r="B2716"/>
  <c r="D2804"/>
  <c r="E2804"/>
  <c r="K2886"/>
  <c r="E2885" s="1"/>
  <c r="B2888" s="1"/>
  <c r="G34" i="7"/>
  <c r="K2888" i="6"/>
  <c r="G2885" s="1"/>
  <c r="H32" i="7"/>
  <c r="E92" i="6"/>
  <c r="E95"/>
  <c r="J92"/>
  <c r="C92"/>
  <c r="H92"/>
  <c r="I92"/>
  <c r="G92"/>
  <c r="B2826"/>
  <c r="D2826"/>
  <c r="B2839"/>
  <c r="K903"/>
  <c r="F901"/>
  <c r="G12" i="7"/>
  <c r="K1605" i="6"/>
  <c r="D1605"/>
  <c r="H17" i="7"/>
  <c r="K2183" i="6"/>
  <c r="F2181" s="1"/>
  <c r="F2199" s="1"/>
  <c r="D2199" s="1"/>
  <c r="G26" i="7"/>
  <c r="B904" i="6"/>
  <c r="K965"/>
  <c r="D965" s="1"/>
  <c r="H10" i="7"/>
  <c r="F2824" i="6"/>
  <c r="F2837"/>
  <c r="B2122"/>
  <c r="D2122"/>
  <c r="B2135"/>
  <c r="K2246"/>
  <c r="E2245" s="1"/>
  <c r="G27" i="7"/>
  <c r="K2248" i="6"/>
  <c r="G2245" s="1"/>
  <c r="H25" i="7"/>
  <c r="D28" i="6"/>
  <c r="C31"/>
  <c r="D31"/>
  <c r="I2871"/>
  <c r="B2877"/>
  <c r="C2880"/>
  <c r="G2880"/>
  <c r="I2743"/>
  <c r="B2749"/>
  <c r="C2752"/>
  <c r="G2752"/>
  <c r="B95"/>
  <c r="D2071"/>
  <c r="F2073"/>
  <c r="K2181"/>
  <c r="D2181" s="1"/>
  <c r="B2186" s="1"/>
  <c r="G24" i="7"/>
  <c r="F855" i="6"/>
  <c r="D855" s="1"/>
  <c r="B1559"/>
  <c r="B1546"/>
  <c r="D1546"/>
  <c r="K966"/>
  <c r="E965" s="1"/>
  <c r="G13" i="7"/>
  <c r="K968" i="6"/>
  <c r="G965" s="1"/>
  <c r="H11" i="7"/>
  <c r="K2823" i="6"/>
  <c r="F2821" s="1"/>
  <c r="F2826" s="1"/>
  <c r="G33" i="7"/>
  <c r="D79" i="6"/>
  <c r="C82"/>
  <c r="D82"/>
  <c r="F1482"/>
  <c r="D1495"/>
  <c r="G2804"/>
  <c r="I2804"/>
  <c r="C2816"/>
  <c r="G2816"/>
  <c r="I2807"/>
  <c r="B2813"/>
  <c r="K1606"/>
  <c r="E1605" s="1"/>
  <c r="G20" i="7"/>
  <c r="K1608" i="6"/>
  <c r="G1605"/>
  <c r="H18" i="7"/>
  <c r="G284" i="6"/>
  <c r="C284"/>
  <c r="E284"/>
  <c r="J284"/>
  <c r="H284"/>
  <c r="I284"/>
  <c r="K2885"/>
  <c r="D2885" s="1"/>
  <c r="B2890" s="1"/>
  <c r="H31" i="7"/>
  <c r="F2184" i="6"/>
  <c r="F2188" s="1"/>
  <c r="D2188" s="1"/>
  <c r="F2197"/>
  <c r="D271"/>
  <c r="C274"/>
  <c r="D274"/>
  <c r="K1543"/>
  <c r="F1541" s="1"/>
  <c r="F1546" s="1"/>
  <c r="G19" i="7"/>
  <c r="B287" i="6"/>
  <c r="E82"/>
  <c r="C223"/>
  <c r="F2839"/>
  <c r="D2839" s="1"/>
  <c r="F2186"/>
  <c r="K2950"/>
  <c r="E2949"/>
  <c r="I32" i="7"/>
  <c r="H34"/>
  <c r="K2952" i="6"/>
  <c r="G2949"/>
  <c r="K1030"/>
  <c r="E1029" s="1"/>
  <c r="H13" i="7"/>
  <c r="K1032" i="6"/>
  <c r="G1029" s="1"/>
  <c r="I11" i="7"/>
  <c r="B1610" i="6"/>
  <c r="D1610" s="1"/>
  <c r="B1623"/>
  <c r="K1669"/>
  <c r="D1669"/>
  <c r="B1687" s="1"/>
  <c r="I17" i="7"/>
  <c r="F1559" i="6"/>
  <c r="D1559" s="1"/>
  <c r="K1607"/>
  <c r="F1605"/>
  <c r="H19" i="7"/>
  <c r="K2887" i="6"/>
  <c r="F2885" s="1"/>
  <c r="F2903" s="1"/>
  <c r="D2903" s="1"/>
  <c r="H33" i="7"/>
  <c r="D2186" i="6"/>
  <c r="B2199"/>
  <c r="K2247"/>
  <c r="F2245" s="1"/>
  <c r="H26" i="7"/>
  <c r="K967" i="6"/>
  <c r="F965" s="1"/>
  <c r="H12" i="7"/>
  <c r="D2890" i="6"/>
  <c r="B2903"/>
  <c r="D284"/>
  <c r="C287"/>
  <c r="D287"/>
  <c r="K1670"/>
  <c r="E1669" s="1"/>
  <c r="B1672" s="1"/>
  <c r="H20" i="7"/>
  <c r="K1672" i="6"/>
  <c r="G1669"/>
  <c r="I18" i="7"/>
  <c r="K2245" i="6"/>
  <c r="D2245"/>
  <c r="H24" i="7"/>
  <c r="B2901" i="6"/>
  <c r="K2949"/>
  <c r="D2949"/>
  <c r="I31" i="7"/>
  <c r="B968" i="6"/>
  <c r="B981"/>
  <c r="K2310"/>
  <c r="E2309"/>
  <c r="I25" i="7"/>
  <c r="H27"/>
  <c r="K2312" i="6"/>
  <c r="G2309"/>
  <c r="F2325" s="1"/>
  <c r="K1029"/>
  <c r="D1029" s="1"/>
  <c r="I10" i="7"/>
  <c r="J10"/>
  <c r="D92" i="6"/>
  <c r="C95"/>
  <c r="D95"/>
  <c r="E287"/>
  <c r="B2124"/>
  <c r="B2137"/>
  <c r="D2137" s="1"/>
  <c r="B2140" s="1"/>
  <c r="K2309"/>
  <c r="D2309" s="1"/>
  <c r="I24" i="7"/>
  <c r="K2951" i="6"/>
  <c r="F2949"/>
  <c r="I33" i="7"/>
  <c r="K1671" i="6"/>
  <c r="F1669" s="1"/>
  <c r="F1674" s="1"/>
  <c r="I19" i="7"/>
  <c r="B1674" i="6"/>
  <c r="D1674" s="1"/>
  <c r="F1045"/>
  <c r="F1032"/>
  <c r="F1685"/>
  <c r="F1672"/>
  <c r="K1733"/>
  <c r="D1733" s="1"/>
  <c r="J17" i="7"/>
  <c r="J11"/>
  <c r="I13"/>
  <c r="K3014" i="6"/>
  <c r="E3013" s="1"/>
  <c r="I34" i="7"/>
  <c r="K3016" i="6"/>
  <c r="G3013" s="1"/>
  <c r="J32" i="7"/>
  <c r="B2954" i="6"/>
  <c r="D2954" s="1"/>
  <c r="B2967"/>
  <c r="K1734"/>
  <c r="E1733"/>
  <c r="J18" i="7"/>
  <c r="I20"/>
  <c r="K1736" i="6"/>
  <c r="G1733"/>
  <c r="F970"/>
  <c r="F983"/>
  <c r="D983" s="1"/>
  <c r="F2965"/>
  <c r="F2952"/>
  <c r="K1157"/>
  <c r="D1157" s="1"/>
  <c r="K10" i="7"/>
  <c r="K1221" i="6"/>
  <c r="D1221" s="1"/>
  <c r="F2312"/>
  <c r="K3013"/>
  <c r="D3013" s="1"/>
  <c r="J31" i="7"/>
  <c r="B2250" i="6"/>
  <c r="D2250"/>
  <c r="B2263"/>
  <c r="I12" i="7"/>
  <c r="J12"/>
  <c r="K1031" i="6"/>
  <c r="F1029" s="1"/>
  <c r="K2311"/>
  <c r="F2309"/>
  <c r="F2314" s="1"/>
  <c r="I26" i="7"/>
  <c r="F2890" i="6"/>
  <c r="F1610"/>
  <c r="F1623"/>
  <c r="D1623"/>
  <c r="B1032"/>
  <c r="B1045"/>
  <c r="F2201"/>
  <c r="B1685"/>
  <c r="B2952"/>
  <c r="B2956" s="1"/>
  <c r="B2965"/>
  <c r="B2312"/>
  <c r="B2325"/>
  <c r="K2374"/>
  <c r="E2373" s="1"/>
  <c r="J25" i="7"/>
  <c r="I27"/>
  <c r="K2376" i="6"/>
  <c r="G2373" s="1"/>
  <c r="F2263"/>
  <c r="D2263" s="1"/>
  <c r="F2250"/>
  <c r="B2892"/>
  <c r="B2905" s="1"/>
  <c r="D2905" s="1"/>
  <c r="B2908" s="1"/>
  <c r="F2956"/>
  <c r="D2956" s="1"/>
  <c r="G2959" s="1"/>
  <c r="B3016"/>
  <c r="B3029"/>
  <c r="K2375"/>
  <c r="F2373"/>
  <c r="F2378" s="1"/>
  <c r="J26" i="7"/>
  <c r="K1798" i="6"/>
  <c r="E1797" s="1"/>
  <c r="B1813" s="1"/>
  <c r="K18" i="7"/>
  <c r="J20"/>
  <c r="K1800" i="6"/>
  <c r="G1797" s="1"/>
  <c r="F1800" s="1"/>
  <c r="K2373"/>
  <c r="D2373" s="1"/>
  <c r="J24" i="7"/>
  <c r="F1749" i="6"/>
  <c r="F1736"/>
  <c r="K3078"/>
  <c r="E3077" s="1"/>
  <c r="B3093" s="1"/>
  <c r="J34" i="7"/>
  <c r="K3080" i="6"/>
  <c r="G3077" s="1"/>
  <c r="K32" i="7"/>
  <c r="K1158" i="6"/>
  <c r="E1157" s="1"/>
  <c r="K11" i="7"/>
  <c r="J13"/>
  <c r="K1160" i="6"/>
  <c r="G1157" s="1"/>
  <c r="K2438"/>
  <c r="E2437" s="1"/>
  <c r="J27" i="7"/>
  <c r="K2440" i="6"/>
  <c r="G2437" s="1"/>
  <c r="K25" i="7"/>
  <c r="F1034" i="6"/>
  <c r="F1047"/>
  <c r="D1047" s="1"/>
  <c r="K3077"/>
  <c r="D3077"/>
  <c r="B3095" s="1"/>
  <c r="K31" i="7"/>
  <c r="K3141" i="6"/>
  <c r="D3141" s="1"/>
  <c r="K3015"/>
  <c r="F3013"/>
  <c r="F3018" s="1"/>
  <c r="J33" i="7"/>
  <c r="B2969" i="6"/>
  <c r="D2969"/>
  <c r="B1676"/>
  <c r="B1689" s="1"/>
  <c r="D1689" s="1"/>
  <c r="F2316"/>
  <c r="D2316" s="1"/>
  <c r="G2319" s="1"/>
  <c r="B1736"/>
  <c r="B1749"/>
  <c r="K1797"/>
  <c r="D1797" s="1"/>
  <c r="B1815" s="1"/>
  <c r="K17" i="7"/>
  <c r="K1861" i="6"/>
  <c r="D1861"/>
  <c r="B1879" s="1"/>
  <c r="K1735"/>
  <c r="F1733"/>
  <c r="F1738" s="1"/>
  <c r="F1740" s="1"/>
  <c r="J19" i="7"/>
  <c r="K1159" i="6"/>
  <c r="F1157" s="1"/>
  <c r="K12" i="7"/>
  <c r="K1223" i="6"/>
  <c r="F1221"/>
  <c r="F1226" s="1"/>
  <c r="F1228" s="1"/>
  <c r="F2967"/>
  <c r="D2967"/>
  <c r="D2965" s="1"/>
  <c r="E2972" s="1"/>
  <c r="F2954"/>
  <c r="F1751"/>
  <c r="D1751" s="1"/>
  <c r="K27" i="7"/>
  <c r="K2504" i="6"/>
  <c r="G2501" s="1"/>
  <c r="F2504" s="1"/>
  <c r="K2502"/>
  <c r="E2501" s="1"/>
  <c r="B3080"/>
  <c r="B3084" s="1"/>
  <c r="B3097" s="1"/>
  <c r="D3097" s="1"/>
  <c r="F1239"/>
  <c r="D1239" s="1"/>
  <c r="K1799"/>
  <c r="F1797" s="1"/>
  <c r="K19" i="7"/>
  <c r="K1863" i="6"/>
  <c r="F1861"/>
  <c r="F1879" s="1"/>
  <c r="B1800"/>
  <c r="B3082"/>
  <c r="D3082" s="1"/>
  <c r="B2440"/>
  <c r="B2453"/>
  <c r="K3142"/>
  <c r="E3141" s="1"/>
  <c r="K34" i="7"/>
  <c r="K3144" i="6"/>
  <c r="G3141" s="1"/>
  <c r="B2391"/>
  <c r="B2378"/>
  <c r="D2378" s="1"/>
  <c r="K1862"/>
  <c r="E1861" s="1"/>
  <c r="K20" i="7"/>
  <c r="K1864" i="6"/>
  <c r="G1861"/>
  <c r="F1877" s="1"/>
  <c r="K2439"/>
  <c r="F2437"/>
  <c r="F2455" s="1"/>
  <c r="D2455" s="1"/>
  <c r="K26" i="7"/>
  <c r="K2503" i="6"/>
  <c r="F2501" s="1"/>
  <c r="B1866"/>
  <c r="D1866"/>
  <c r="K3079"/>
  <c r="F3077" s="1"/>
  <c r="K33" i="7"/>
  <c r="K3143" i="6"/>
  <c r="F3141"/>
  <c r="F3146" s="1"/>
  <c r="B3159"/>
  <c r="B3146"/>
  <c r="D3146" s="1"/>
  <c r="K2437"/>
  <c r="D2437"/>
  <c r="K24" i="7"/>
  <c r="K2501" i="6"/>
  <c r="D2501" s="1"/>
  <c r="K1222"/>
  <c r="E1221"/>
  <c r="B1237" s="1"/>
  <c r="K13" i="7"/>
  <c r="K1224" i="6"/>
  <c r="G1221"/>
  <c r="F1224" s="1"/>
  <c r="B3144"/>
  <c r="B3148" s="1"/>
  <c r="B3161" s="1"/>
  <c r="D3161" s="1"/>
  <c r="B3157"/>
  <c r="F1864"/>
  <c r="F1237"/>
  <c r="B2444"/>
  <c r="B2457" s="1"/>
  <c r="D2457" s="1"/>
  <c r="B2460" s="1"/>
  <c r="F3159"/>
  <c r="D3159" s="1"/>
  <c r="F1866"/>
  <c r="B2442"/>
  <c r="D2442"/>
  <c r="B2455"/>
  <c r="B1224"/>
  <c r="F1241"/>
  <c r="F3144" l="1"/>
  <c r="F3157"/>
  <c r="G1231"/>
  <c r="D1228"/>
  <c r="F3095"/>
  <c r="D3095" s="1"/>
  <c r="D3093" s="1"/>
  <c r="F3082"/>
  <c r="D1879"/>
  <c r="F1881"/>
  <c r="F1175"/>
  <c r="D1175" s="1"/>
  <c r="F1162"/>
  <c r="F2440"/>
  <c r="F2453"/>
  <c r="F3093"/>
  <c r="F3080"/>
  <c r="F2376"/>
  <c r="F2389"/>
  <c r="B1239"/>
  <c r="B1226"/>
  <c r="D1226" s="1"/>
  <c r="D1224" s="1"/>
  <c r="F3029"/>
  <c r="F3016"/>
  <c r="B1608"/>
  <c r="B1612" s="1"/>
  <c r="B1625" s="1"/>
  <c r="D1625" s="1"/>
  <c r="D1621" s="1"/>
  <c r="B1621"/>
  <c r="B983"/>
  <c r="B970"/>
  <c r="B1557"/>
  <c r="B1564" s="1"/>
  <c r="B1544"/>
  <c r="B1548" s="1"/>
  <c r="B1561" s="1"/>
  <c r="D1561" s="1"/>
  <c r="B2519"/>
  <c r="B2506"/>
  <c r="D2506" s="1"/>
  <c r="F2506"/>
  <c r="F2508" s="1"/>
  <c r="F2519"/>
  <c r="D2519" s="1"/>
  <c r="D2517" s="1"/>
  <c r="F1802"/>
  <c r="F1815"/>
  <c r="D1815" s="1"/>
  <c r="F1173"/>
  <c r="F1160"/>
  <c r="F1804"/>
  <c r="D1804" s="1"/>
  <c r="B2376"/>
  <c r="B2380" s="1"/>
  <c r="B2393" s="1"/>
  <c r="D2393" s="1"/>
  <c r="B2389"/>
  <c r="B1047"/>
  <c r="B1034"/>
  <c r="D2184"/>
  <c r="G2191"/>
  <c r="B1864"/>
  <c r="B1868" s="1"/>
  <c r="B1881" s="1"/>
  <c r="D1881" s="1"/>
  <c r="B1877"/>
  <c r="B2517"/>
  <c r="B2524" s="1"/>
  <c r="B2504"/>
  <c r="B2508" s="1"/>
  <c r="B2521" s="1"/>
  <c r="D2521" s="1"/>
  <c r="D1740"/>
  <c r="G1743" s="1"/>
  <c r="B1160"/>
  <c r="B1173"/>
  <c r="B3031"/>
  <c r="B3018"/>
  <c r="B1162"/>
  <c r="D1162" s="1"/>
  <c r="B1175"/>
  <c r="B1738"/>
  <c r="B1751"/>
  <c r="B2314"/>
  <c r="B2327"/>
  <c r="E634"/>
  <c r="G631" s="1"/>
  <c r="B640" s="1"/>
  <c r="E640" s="1"/>
  <c r="F634"/>
  <c r="H631" s="1"/>
  <c r="D2453"/>
  <c r="D3157"/>
  <c r="D2901"/>
  <c r="E2975"/>
  <c r="B3100"/>
  <c r="D2952"/>
  <c r="H2959" s="1"/>
  <c r="I2959" s="1"/>
  <c r="F1868"/>
  <c r="B2775"/>
  <c r="B2762"/>
  <c r="F1433"/>
  <c r="F1365"/>
  <c r="F1352"/>
  <c r="F2647"/>
  <c r="F2634"/>
  <c r="F2636" s="1"/>
  <c r="B174"/>
  <c r="H180"/>
  <c r="D192" s="1"/>
  <c r="F192" s="1"/>
  <c r="B430"/>
  <c r="H436"/>
  <c r="D448" s="1"/>
  <c r="F448" s="1"/>
  <c r="B725"/>
  <c r="B732" s="1"/>
  <c r="B712"/>
  <c r="B716" s="1"/>
  <c r="B729" s="1"/>
  <c r="D729" s="1"/>
  <c r="C1591"/>
  <c r="H1588"/>
  <c r="D1600" s="1"/>
  <c r="F1600" s="1"/>
  <c r="F1786"/>
  <c r="H1783" s="1"/>
  <c r="E1786"/>
  <c r="G1783" s="1"/>
  <c r="B1792" s="1"/>
  <c r="E1792" s="1"/>
  <c r="B366"/>
  <c r="H372"/>
  <c r="D384" s="1"/>
  <c r="F384" s="1"/>
  <c r="B1198"/>
  <c r="B1838"/>
  <c r="B1966"/>
  <c r="H1972"/>
  <c r="D1984" s="1"/>
  <c r="F1984" s="1"/>
  <c r="B2158"/>
  <c r="H2164"/>
  <c r="D2176" s="1"/>
  <c r="F2176" s="1"/>
  <c r="H2228"/>
  <c r="D2240" s="1"/>
  <c r="F2240" s="1"/>
  <c r="B2222"/>
  <c r="B1943"/>
  <c r="B1930"/>
  <c r="F1608"/>
  <c r="F1621"/>
  <c r="F2888"/>
  <c r="F2901"/>
  <c r="F826"/>
  <c r="H823" s="1"/>
  <c r="E826"/>
  <c r="G823" s="1"/>
  <c r="B832" s="1"/>
  <c r="E832" s="1"/>
  <c r="F1420"/>
  <c r="D1420" s="1"/>
  <c r="C2167"/>
  <c r="H52"/>
  <c r="D64" s="1"/>
  <c r="F64" s="1"/>
  <c r="B46"/>
  <c r="C567"/>
  <c r="F1753"/>
  <c r="F2841"/>
  <c r="B2824"/>
  <c r="B2828" s="1"/>
  <c r="B2841" s="1"/>
  <c r="D2841" s="1"/>
  <c r="B2837"/>
  <c r="F1497"/>
  <c r="F442"/>
  <c r="H439" s="1"/>
  <c r="E442"/>
  <c r="G439" s="1"/>
  <c r="B448" s="1"/>
  <c r="E448" s="1"/>
  <c r="F1484"/>
  <c r="B2972"/>
  <c r="D1557"/>
  <c r="D456"/>
  <c r="G1692"/>
  <c r="B1802"/>
  <c r="D1802" s="1"/>
  <c r="G2972"/>
  <c r="F2327"/>
  <c r="F1676"/>
  <c r="D1676" s="1"/>
  <c r="D1672" s="1"/>
  <c r="D2837"/>
  <c r="F1544"/>
  <c r="F791"/>
  <c r="D791" s="1"/>
  <c r="B1902"/>
  <c r="C2972"/>
  <c r="F3031"/>
  <c r="D3031" s="1"/>
  <c r="H2191"/>
  <c r="I2191" s="1"/>
  <c r="F1813"/>
  <c r="F2060"/>
  <c r="D2060" s="1"/>
  <c r="D2056" s="1"/>
  <c r="F906"/>
  <c r="F919"/>
  <c r="D919" s="1"/>
  <c r="J1564"/>
  <c r="B906"/>
  <c r="D906" s="1"/>
  <c r="B919"/>
  <c r="D780"/>
  <c r="G783"/>
  <c r="B540"/>
  <c r="D533"/>
  <c r="G625"/>
  <c r="D625"/>
  <c r="E625"/>
  <c r="C628" s="1"/>
  <c r="B2007"/>
  <c r="B1994"/>
  <c r="D1994" s="1"/>
  <c r="D1992" s="1"/>
  <c r="E1009"/>
  <c r="C1012" s="1"/>
  <c r="F1009"/>
  <c r="D1009"/>
  <c r="G1009"/>
  <c r="C375"/>
  <c r="C1719"/>
  <c r="C2295"/>
  <c r="H2292"/>
  <c r="D2304" s="1"/>
  <c r="F2304" s="1"/>
  <c r="I2287"/>
  <c r="D2292"/>
  <c r="E2292" s="1"/>
  <c r="G2292" s="1"/>
  <c r="I2292" s="1"/>
  <c r="B1096"/>
  <c r="B1109"/>
  <c r="F1036"/>
  <c r="F2261"/>
  <c r="F2248"/>
  <c r="H877"/>
  <c r="B884"/>
  <c r="D884" s="1"/>
  <c r="E884" s="1"/>
  <c r="H493"/>
  <c r="B500"/>
  <c r="C1655"/>
  <c r="H1652"/>
  <c r="D1664" s="1"/>
  <c r="F1664" s="1"/>
  <c r="D1652"/>
  <c r="E1652" s="1"/>
  <c r="G1652" s="1"/>
  <c r="I1647"/>
  <c r="F2583"/>
  <c r="F2570"/>
  <c r="J2972"/>
  <c r="H2972"/>
  <c r="F2969"/>
  <c r="F968"/>
  <c r="F981"/>
  <c r="F2122"/>
  <c r="F2135"/>
  <c r="D2135" s="1"/>
  <c r="D2133" s="1"/>
  <c r="F2762"/>
  <c r="F2764" s="1"/>
  <c r="D2764" s="1"/>
  <c r="F2775"/>
  <c r="D2775" s="1"/>
  <c r="B2197"/>
  <c r="B2184"/>
  <c r="B2188" s="1"/>
  <c r="B2201" s="1"/>
  <c r="D2201" s="1"/>
  <c r="D2197" s="1"/>
  <c r="F2713"/>
  <c r="D2711"/>
  <c r="D2709" s="1"/>
  <c r="B527"/>
  <c r="B530" s="1"/>
  <c r="J527"/>
  <c r="E530" s="1"/>
  <c r="C527"/>
  <c r="H527"/>
  <c r="I527" s="1"/>
  <c r="B1480"/>
  <c r="B1484" s="1"/>
  <c r="B1497" s="1"/>
  <c r="D1497" s="1"/>
  <c r="D1493" s="1"/>
  <c r="B1493"/>
  <c r="F840"/>
  <c r="F853"/>
  <c r="B840"/>
  <c r="B844" s="1"/>
  <c r="B857" s="1"/>
  <c r="D857" s="1"/>
  <c r="B853"/>
  <c r="B1354"/>
  <c r="D1354" s="1"/>
  <c r="B1367"/>
  <c r="B3164"/>
  <c r="D853"/>
  <c r="B1996"/>
  <c r="B2009" s="1"/>
  <c r="D2009" s="1"/>
  <c r="B2012" s="1"/>
  <c r="F2442"/>
  <c r="F1561"/>
  <c r="F2517"/>
  <c r="H1692"/>
  <c r="F1049"/>
  <c r="F2391"/>
  <c r="D2391" s="1"/>
  <c r="D2389" s="1"/>
  <c r="J2191"/>
  <c r="F1687"/>
  <c r="D1687" s="1"/>
  <c r="D1685" s="1"/>
  <c r="B1692"/>
  <c r="I2359"/>
  <c r="B2365" s="1"/>
  <c r="F904"/>
  <c r="F917"/>
  <c r="F2133"/>
  <c r="F2120"/>
  <c r="G1265"/>
  <c r="E1265"/>
  <c r="C1268" s="1"/>
  <c r="D1265"/>
  <c r="C119"/>
  <c r="C183"/>
  <c r="B238"/>
  <c r="B778"/>
  <c r="B791"/>
  <c r="B1418"/>
  <c r="B1431"/>
  <c r="B1365"/>
  <c r="B1352"/>
  <c r="F584"/>
  <c r="F597"/>
  <c r="B1070"/>
  <c r="H1076"/>
  <c r="D1088" s="1"/>
  <c r="F1088" s="1"/>
  <c r="B2261"/>
  <c r="B2268" s="1"/>
  <c r="B2248"/>
  <c r="B2252" s="1"/>
  <c r="B2265" s="1"/>
  <c r="D2265" s="1"/>
  <c r="D2261" s="1"/>
  <c r="G2767"/>
  <c r="F2009"/>
  <c r="D2007"/>
  <c r="D2005" s="1"/>
  <c r="D1100"/>
  <c r="G1103"/>
  <c r="B1460"/>
  <c r="D1460" s="1"/>
  <c r="E1460" s="1"/>
  <c r="G1460" s="1"/>
  <c r="I1460" s="1"/>
  <c r="H1453"/>
  <c r="F2700"/>
  <c r="F753"/>
  <c r="D753"/>
  <c r="E753"/>
  <c r="C756" s="1"/>
  <c r="F1288"/>
  <c r="F1301"/>
  <c r="C1079"/>
  <c r="D725"/>
  <c r="F2777"/>
  <c r="D2069"/>
  <c r="F2828"/>
  <c r="F1265"/>
  <c r="J399"/>
  <c r="B399"/>
  <c r="B402" s="1"/>
  <c r="C399"/>
  <c r="F661"/>
  <c r="F648"/>
  <c r="C1463"/>
  <c r="I1455"/>
  <c r="D945"/>
  <c r="F945"/>
  <c r="E945"/>
  <c r="C948" s="1"/>
  <c r="G945"/>
  <c r="E402"/>
  <c r="B2652"/>
  <c r="F2572"/>
  <c r="F235"/>
  <c r="H628"/>
  <c r="D640" s="1"/>
  <c r="F640" s="1"/>
  <c r="H756"/>
  <c r="D768" s="1"/>
  <c r="F768" s="1"/>
  <c r="I2351"/>
  <c r="F1195"/>
  <c r="F497"/>
  <c r="G497"/>
  <c r="E497"/>
  <c r="C500" s="1"/>
  <c r="G1585"/>
  <c r="D1585"/>
  <c r="E1585"/>
  <c r="C1588" s="1"/>
  <c r="H564"/>
  <c r="D576" s="1"/>
  <c r="F576" s="1"/>
  <c r="B558"/>
  <c r="G463"/>
  <c r="F460"/>
  <c r="D460" s="1"/>
  <c r="B599"/>
  <c r="B586"/>
  <c r="E689"/>
  <c r="C692" s="1"/>
  <c r="F689"/>
  <c r="D689"/>
  <c r="F762"/>
  <c r="H759" s="1"/>
  <c r="E762"/>
  <c r="G759" s="1"/>
  <c r="B768" s="1"/>
  <c r="E768" s="1"/>
  <c r="H820"/>
  <c r="D832" s="1"/>
  <c r="F832" s="1"/>
  <c r="B814"/>
  <c r="C2231"/>
  <c r="G1329"/>
  <c r="F1329"/>
  <c r="D1329"/>
  <c r="E1329"/>
  <c r="C1332" s="1"/>
  <c r="B1390"/>
  <c r="B1710"/>
  <c r="H1716"/>
  <c r="D1728" s="1"/>
  <c r="F1728" s="1"/>
  <c r="D716"/>
  <c r="D712" s="1"/>
  <c r="B460"/>
  <c r="B473" s="1"/>
  <c r="D473" s="1"/>
  <c r="D469" s="1"/>
  <c r="H476" s="1"/>
  <c r="B1292"/>
  <c r="B1305" s="1"/>
  <c r="D1305" s="1"/>
  <c r="D1301" s="1"/>
  <c r="F299"/>
  <c r="F491"/>
  <c r="F2027"/>
  <c r="B110"/>
  <c r="H116"/>
  <c r="D128" s="1"/>
  <c r="F128" s="1"/>
  <c r="B1290"/>
  <c r="D1290" s="1"/>
  <c r="B1303"/>
  <c r="B476"/>
  <c r="D305"/>
  <c r="F407"/>
  <c r="F1387"/>
  <c r="G1935"/>
  <c r="B1098"/>
  <c r="D1098" s="1"/>
  <c r="D1096" s="1"/>
  <c r="B1111"/>
  <c r="B2581"/>
  <c r="B2588" s="1"/>
  <c r="B2568"/>
  <c r="B2572" s="1"/>
  <c r="B2585" s="1"/>
  <c r="D2585" s="1"/>
  <c r="G399"/>
  <c r="I399" s="1"/>
  <c r="F1835"/>
  <c r="B1774"/>
  <c r="H1780"/>
  <c r="D1792" s="1"/>
  <c r="F1792" s="1"/>
  <c r="B650"/>
  <c r="B663"/>
  <c r="F305"/>
  <c r="F1963"/>
  <c r="F2091"/>
  <c r="F1515"/>
  <c r="H2356"/>
  <c r="D2368" s="1"/>
  <c r="F2368" s="1"/>
  <c r="F2411"/>
  <c r="C1500" l="1"/>
  <c r="E1500"/>
  <c r="E1503" s="1"/>
  <c r="G1500"/>
  <c r="J1500"/>
  <c r="H1500"/>
  <c r="I1500" s="1"/>
  <c r="E2268"/>
  <c r="C2268"/>
  <c r="B1679"/>
  <c r="H1679"/>
  <c r="I1679" s="1"/>
  <c r="J1679"/>
  <c r="C1679"/>
  <c r="E1679"/>
  <c r="D2508"/>
  <c r="D2504" s="1"/>
  <c r="C1628"/>
  <c r="E1628"/>
  <c r="C2063"/>
  <c r="B2063"/>
  <c r="B2066" s="1"/>
  <c r="E2063"/>
  <c r="H2063"/>
  <c r="J2063"/>
  <c r="E719"/>
  <c r="E722" s="1"/>
  <c r="J719"/>
  <c r="H719"/>
  <c r="C719"/>
  <c r="B719"/>
  <c r="B722" s="1"/>
  <c r="E2204"/>
  <c r="C2204"/>
  <c r="J2204"/>
  <c r="G2204"/>
  <c r="H2204"/>
  <c r="C2039"/>
  <c r="D2036"/>
  <c r="E2036" s="1"/>
  <c r="G2036" s="1"/>
  <c r="I2036" s="1"/>
  <c r="H2036"/>
  <c r="D2048" s="1"/>
  <c r="F2048" s="1"/>
  <c r="I2031"/>
  <c r="G817"/>
  <c r="D817"/>
  <c r="E817"/>
  <c r="C820" s="1"/>
  <c r="F817"/>
  <c r="E561"/>
  <c r="C564" s="1"/>
  <c r="G561"/>
  <c r="F561"/>
  <c r="D561"/>
  <c r="I1199"/>
  <c r="C1207"/>
  <c r="F241"/>
  <c r="G241"/>
  <c r="E241"/>
  <c r="C244" s="1"/>
  <c r="D241"/>
  <c r="F122"/>
  <c r="H119" s="1"/>
  <c r="E122"/>
  <c r="G119" s="1"/>
  <c r="B128" s="1"/>
  <c r="E128" s="1"/>
  <c r="F908"/>
  <c r="D908" s="1"/>
  <c r="D904" s="1"/>
  <c r="D527"/>
  <c r="C530" s="1"/>
  <c r="D530"/>
  <c r="D1036"/>
  <c r="G1039"/>
  <c r="H621"/>
  <c r="B628"/>
  <c r="D628" s="1"/>
  <c r="E628" s="1"/>
  <c r="G628" s="1"/>
  <c r="I628" s="1"/>
  <c r="G1905"/>
  <c r="D1905"/>
  <c r="F1905"/>
  <c r="E1905"/>
  <c r="C1908" s="1"/>
  <c r="G2844"/>
  <c r="C2844"/>
  <c r="E2844"/>
  <c r="H2844"/>
  <c r="I2844" s="1"/>
  <c r="C463"/>
  <c r="B463"/>
  <c r="B466" s="1"/>
  <c r="H463"/>
  <c r="I463" s="1"/>
  <c r="E463"/>
  <c r="D49"/>
  <c r="F49"/>
  <c r="E49"/>
  <c r="C52" s="1"/>
  <c r="G49"/>
  <c r="E2170"/>
  <c r="G2167" s="1"/>
  <c r="B2176" s="1"/>
  <c r="E2176" s="1"/>
  <c r="F2170"/>
  <c r="H2167" s="1"/>
  <c r="D2636"/>
  <c r="D2632" s="1"/>
  <c r="B1740"/>
  <c r="B1753" s="1"/>
  <c r="D1753" s="1"/>
  <c r="D1738"/>
  <c r="D1736" s="1"/>
  <c r="F1177"/>
  <c r="F3097"/>
  <c r="H3100"/>
  <c r="J3100"/>
  <c r="G3100"/>
  <c r="B3103" s="1"/>
  <c r="C3100"/>
  <c r="E3100"/>
  <c r="E3103" s="1"/>
  <c r="C2423"/>
  <c r="D2420"/>
  <c r="E2420" s="1"/>
  <c r="G2420" s="1"/>
  <c r="I2420" s="1"/>
  <c r="H2420"/>
  <c r="D2432" s="1"/>
  <c r="F2432" s="1"/>
  <c r="I2415"/>
  <c r="D650"/>
  <c r="B652"/>
  <c r="B665" s="1"/>
  <c r="D665" s="1"/>
  <c r="C1847"/>
  <c r="C503"/>
  <c r="D500"/>
  <c r="E500" s="1"/>
  <c r="G500" s="1"/>
  <c r="I495"/>
  <c r="G1393"/>
  <c r="E1393"/>
  <c r="C1396" s="1"/>
  <c r="D1393"/>
  <c r="F1393"/>
  <c r="F2234"/>
  <c r="H2231" s="1"/>
  <c r="E2234"/>
  <c r="G2231" s="1"/>
  <c r="B2240" s="1"/>
  <c r="E2240" s="1"/>
  <c r="B1588"/>
  <c r="D1588" s="1"/>
  <c r="E1588" s="1"/>
  <c r="G1588" s="1"/>
  <c r="I1588" s="1"/>
  <c r="H1581"/>
  <c r="D2572"/>
  <c r="D2568" s="1"/>
  <c r="G2575"/>
  <c r="F601"/>
  <c r="F921"/>
  <c r="G924"/>
  <c r="C2396"/>
  <c r="E2396"/>
  <c r="H2524"/>
  <c r="J2524"/>
  <c r="F2521"/>
  <c r="G2524"/>
  <c r="E2716"/>
  <c r="H2716"/>
  <c r="I2716" s="1"/>
  <c r="G2716"/>
  <c r="B2719" s="1"/>
  <c r="C2716"/>
  <c r="J2716"/>
  <c r="F972"/>
  <c r="D972" s="1"/>
  <c r="G884"/>
  <c r="I884" s="1"/>
  <c r="C896" s="1"/>
  <c r="G896" s="1"/>
  <c r="I887"/>
  <c r="B893" s="1"/>
  <c r="F378"/>
  <c r="H375" s="1"/>
  <c r="E378"/>
  <c r="G375" s="1"/>
  <c r="B384" s="1"/>
  <c r="E384" s="1"/>
  <c r="G2161"/>
  <c r="E2161"/>
  <c r="C2164" s="1"/>
  <c r="D2161"/>
  <c r="F2161"/>
  <c r="H1372"/>
  <c r="F1369"/>
  <c r="E2908"/>
  <c r="C2908"/>
  <c r="C2524"/>
  <c r="E2524"/>
  <c r="F3084"/>
  <c r="D3084" s="1"/>
  <c r="D3080" s="1"/>
  <c r="J3087" s="1"/>
  <c r="G3164"/>
  <c r="B3167" s="1"/>
  <c r="F3161"/>
  <c r="J3164"/>
  <c r="H3164"/>
  <c r="E1713"/>
  <c r="C1716" s="1"/>
  <c r="F1713"/>
  <c r="G1713"/>
  <c r="D1713"/>
  <c r="I1263"/>
  <c r="B1268"/>
  <c r="D1268" s="1"/>
  <c r="E1268" s="1"/>
  <c r="H1261"/>
  <c r="C860"/>
  <c r="E860"/>
  <c r="E863" s="1"/>
  <c r="F985"/>
  <c r="J2268"/>
  <c r="F2265"/>
  <c r="G2268"/>
  <c r="H2268"/>
  <c r="I2268" s="1"/>
  <c r="F2298"/>
  <c r="H2295" s="1"/>
  <c r="I2295" s="1"/>
  <c r="B2301" s="1"/>
  <c r="C2304" s="1"/>
  <c r="G2304" s="1"/>
  <c r="E2298"/>
  <c r="G2295" s="1"/>
  <c r="B2304" s="1"/>
  <c r="E2304" s="1"/>
  <c r="B1012"/>
  <c r="D1012" s="1"/>
  <c r="E1012" s="1"/>
  <c r="I1007"/>
  <c r="H1005"/>
  <c r="C540"/>
  <c r="G540"/>
  <c r="E540"/>
  <c r="E543" s="1"/>
  <c r="H540"/>
  <c r="I540" s="1"/>
  <c r="J540"/>
  <c r="D2975"/>
  <c r="D2972"/>
  <c r="C2975" s="1"/>
  <c r="D1484"/>
  <c r="D1480" s="1"/>
  <c r="F2905"/>
  <c r="J2908"/>
  <c r="G2908"/>
  <c r="B2911" s="1"/>
  <c r="H2908"/>
  <c r="D1930"/>
  <c r="D1928" s="1"/>
  <c r="B1932"/>
  <c r="B1945" s="1"/>
  <c r="D1945" s="1"/>
  <c r="F1841"/>
  <c r="E1841"/>
  <c r="C1844" s="1"/>
  <c r="G1841"/>
  <c r="D1841"/>
  <c r="F1356"/>
  <c r="D1356" s="1"/>
  <c r="D1352" s="1"/>
  <c r="D2314"/>
  <c r="D2312" s="1"/>
  <c r="B2316"/>
  <c r="B2329" s="1"/>
  <c r="D2329" s="1"/>
  <c r="B2332" s="1"/>
  <c r="B2191"/>
  <c r="B2194" s="1"/>
  <c r="C2191"/>
  <c r="E2191"/>
  <c r="E2194" s="1"/>
  <c r="F3033"/>
  <c r="F2380"/>
  <c r="D2380" s="1"/>
  <c r="D2376" s="1"/>
  <c r="J2383"/>
  <c r="G2383"/>
  <c r="F2444"/>
  <c r="D2444" s="1"/>
  <c r="D2440" s="1"/>
  <c r="J2447" s="1"/>
  <c r="H1204"/>
  <c r="D1216" s="1"/>
  <c r="F1216" s="1"/>
  <c r="B1628"/>
  <c r="B1631" s="1"/>
  <c r="H500"/>
  <c r="D512" s="1"/>
  <c r="F512" s="1"/>
  <c r="G719"/>
  <c r="B1695"/>
  <c r="I1692"/>
  <c r="B1228"/>
  <c r="B1241" s="1"/>
  <c r="D1241" s="1"/>
  <c r="I1652"/>
  <c r="B1100"/>
  <c r="B1113" s="1"/>
  <c r="D1113" s="1"/>
  <c r="D1109" s="1"/>
  <c r="D917"/>
  <c r="J2959"/>
  <c r="D1800"/>
  <c r="J2844"/>
  <c r="G2063"/>
  <c r="I1583"/>
  <c r="I2356"/>
  <c r="C2368" s="1"/>
  <c r="G2368" s="1"/>
  <c r="B908"/>
  <c r="B921" s="1"/>
  <c r="D921" s="1"/>
  <c r="B924" s="1"/>
  <c r="B1164"/>
  <c r="B1177" s="1"/>
  <c r="D1177" s="1"/>
  <c r="B1180" s="1"/>
  <c r="B2527"/>
  <c r="D1877"/>
  <c r="C1399"/>
  <c r="I1391"/>
  <c r="H308"/>
  <c r="D320" s="1"/>
  <c r="F320" s="1"/>
  <c r="C311"/>
  <c r="I303"/>
  <c r="B692"/>
  <c r="D692" s="1"/>
  <c r="E692" s="1"/>
  <c r="H685"/>
  <c r="I687"/>
  <c r="C247"/>
  <c r="F1466"/>
  <c r="H1463" s="1"/>
  <c r="I1463" s="1"/>
  <c r="B1469" s="1"/>
  <c r="C1472" s="1"/>
  <c r="G1472" s="1"/>
  <c r="E1466"/>
  <c r="G1463" s="1"/>
  <c r="B1472" s="1"/>
  <c r="E1472" s="1"/>
  <c r="D2828"/>
  <c r="D2824" s="1"/>
  <c r="F1292"/>
  <c r="D1292" s="1"/>
  <c r="D1288" s="1"/>
  <c r="G591"/>
  <c r="F588"/>
  <c r="D588" s="1"/>
  <c r="D1418"/>
  <c r="D1416" s="1"/>
  <c r="B1420"/>
  <c r="B1433" s="1"/>
  <c r="D1433" s="1"/>
  <c r="F844"/>
  <c r="D844" s="1"/>
  <c r="D840" s="1"/>
  <c r="J847" s="1"/>
  <c r="E2140"/>
  <c r="C2140"/>
  <c r="D2583"/>
  <c r="D2581" s="1"/>
  <c r="F2585"/>
  <c r="F1658"/>
  <c r="H1655" s="1"/>
  <c r="I1655" s="1"/>
  <c r="B1661" s="1"/>
  <c r="E1658"/>
  <c r="G1655" s="1"/>
  <c r="B1664" s="1"/>
  <c r="E1664" s="1"/>
  <c r="J1628"/>
  <c r="F1625"/>
  <c r="H1628"/>
  <c r="I1628" s="1"/>
  <c r="G1628"/>
  <c r="G2225"/>
  <c r="F2225"/>
  <c r="E2225"/>
  <c r="C2228" s="1"/>
  <c r="D2225"/>
  <c r="C3164"/>
  <c r="E3164"/>
  <c r="E3167" s="1"/>
  <c r="E2460"/>
  <c r="C2460"/>
  <c r="H3151"/>
  <c r="J3151"/>
  <c r="F3148"/>
  <c r="D3148" s="1"/>
  <c r="D3144" s="1"/>
  <c r="C1975"/>
  <c r="D113"/>
  <c r="G113"/>
  <c r="F113"/>
  <c r="E113"/>
  <c r="C116" s="1"/>
  <c r="E476"/>
  <c r="J476"/>
  <c r="C476"/>
  <c r="G476"/>
  <c r="I476" s="1"/>
  <c r="D586"/>
  <c r="B588"/>
  <c r="B601" s="1"/>
  <c r="D601" s="1"/>
  <c r="D402"/>
  <c r="D399"/>
  <c r="C402" s="1"/>
  <c r="G1308"/>
  <c r="H1308"/>
  <c r="I1308" s="1"/>
  <c r="J1308"/>
  <c r="F1305"/>
  <c r="J860"/>
  <c r="H860"/>
  <c r="I860" s="1"/>
  <c r="F857"/>
  <c r="G860"/>
  <c r="F1817"/>
  <c r="G1551"/>
  <c r="F1548"/>
  <c r="D1548" s="1"/>
  <c r="D1544" s="1"/>
  <c r="H1551" s="1"/>
  <c r="I1551" s="1"/>
  <c r="D2327"/>
  <c r="D2325" s="1"/>
  <c r="F2329"/>
  <c r="C1564"/>
  <c r="E1564"/>
  <c r="E1567" s="1"/>
  <c r="F2892"/>
  <c r="D2892" s="1"/>
  <c r="D2888" s="1"/>
  <c r="J2895"/>
  <c r="H2895"/>
  <c r="I2895" s="1"/>
  <c r="G2895"/>
  <c r="F369"/>
  <c r="G369"/>
  <c r="D369"/>
  <c r="E369"/>
  <c r="C372" s="1"/>
  <c r="E177"/>
  <c r="C180" s="1"/>
  <c r="G177"/>
  <c r="F177"/>
  <c r="D177"/>
  <c r="B2764"/>
  <c r="B2777" s="1"/>
  <c r="D2777" s="1"/>
  <c r="B2780" s="1"/>
  <c r="D2762"/>
  <c r="D2760" s="1"/>
  <c r="B2959"/>
  <c r="B2962" s="1"/>
  <c r="C2959"/>
  <c r="E2959"/>
  <c r="E2962" s="1"/>
  <c r="D3018"/>
  <c r="D3016" s="1"/>
  <c r="B3020"/>
  <c r="B3033" s="1"/>
  <c r="D3033" s="1"/>
  <c r="B3036" s="1"/>
  <c r="B1036"/>
  <c r="B1049" s="1"/>
  <c r="D1049" s="1"/>
  <c r="D1034"/>
  <c r="D1032" s="1"/>
  <c r="G1167"/>
  <c r="F1164"/>
  <c r="D1164" s="1"/>
  <c r="D1160" s="1"/>
  <c r="H1231"/>
  <c r="I1231" s="1"/>
  <c r="B1231"/>
  <c r="B1234" s="1"/>
  <c r="C1231"/>
  <c r="E1231"/>
  <c r="J1231"/>
  <c r="H2100"/>
  <c r="D2112" s="1"/>
  <c r="F2112" s="1"/>
  <c r="C2103"/>
  <c r="D2100"/>
  <c r="E2100" s="1"/>
  <c r="G2100" s="1"/>
  <c r="I2095"/>
  <c r="B308"/>
  <c r="D308" s="1"/>
  <c r="E308" s="1"/>
  <c r="G308" s="1"/>
  <c r="I308" s="1"/>
  <c r="H301"/>
  <c r="E1308"/>
  <c r="C1308"/>
  <c r="H1325"/>
  <c r="I1327"/>
  <c r="B1332"/>
  <c r="D1332" s="1"/>
  <c r="E1332" s="1"/>
  <c r="H941"/>
  <c r="B948"/>
  <c r="D948" s="1"/>
  <c r="E948" s="1"/>
  <c r="I943"/>
  <c r="F665"/>
  <c r="G732"/>
  <c r="B735" s="1"/>
  <c r="H732"/>
  <c r="I732" s="1"/>
  <c r="J732"/>
  <c r="C732"/>
  <c r="E732"/>
  <c r="B756"/>
  <c r="D756" s="1"/>
  <c r="E756" s="1"/>
  <c r="G756" s="1"/>
  <c r="I756" s="1"/>
  <c r="I751"/>
  <c r="H749"/>
  <c r="J2012"/>
  <c r="H2012"/>
  <c r="I2012" s="1"/>
  <c r="C2012"/>
  <c r="G2012"/>
  <c r="E2012"/>
  <c r="E2015" s="1"/>
  <c r="D1073"/>
  <c r="G1073"/>
  <c r="E1073"/>
  <c r="C1076" s="1"/>
  <c r="F1073"/>
  <c r="D778"/>
  <c r="D776" s="1"/>
  <c r="B780"/>
  <c r="B793" s="1"/>
  <c r="D793" s="1"/>
  <c r="B796" s="1"/>
  <c r="E186"/>
  <c r="G183" s="1"/>
  <c r="B192" s="1"/>
  <c r="E192" s="1"/>
  <c r="F186"/>
  <c r="H183" s="1"/>
  <c r="G2140"/>
  <c r="B2143" s="1"/>
  <c r="J2140"/>
  <c r="F2137"/>
  <c r="H2140"/>
  <c r="H1524"/>
  <c r="D1536" s="1"/>
  <c r="F1536" s="1"/>
  <c r="D1524"/>
  <c r="E1524" s="1"/>
  <c r="G1524" s="1"/>
  <c r="C1527"/>
  <c r="I1519"/>
  <c r="F1777"/>
  <c r="G1777"/>
  <c r="E1777"/>
  <c r="C1780" s="1"/>
  <c r="D1777"/>
  <c r="E1103"/>
  <c r="E1106" s="1"/>
  <c r="J1103"/>
  <c r="H1103"/>
  <c r="I1103" s="1"/>
  <c r="C1103"/>
  <c r="B1103"/>
  <c r="B1106" s="1"/>
  <c r="F409"/>
  <c r="D407"/>
  <c r="D405" s="1"/>
  <c r="G655"/>
  <c r="F652"/>
  <c r="D652" s="1"/>
  <c r="E2076"/>
  <c r="G2076"/>
  <c r="B2079" s="1"/>
  <c r="C2076"/>
  <c r="H2076"/>
  <c r="J2076"/>
  <c r="F1082"/>
  <c r="H1079" s="1"/>
  <c r="E1082"/>
  <c r="G1079" s="1"/>
  <c r="B1088" s="1"/>
  <c r="E1088" s="1"/>
  <c r="D2700"/>
  <c r="D2696" s="1"/>
  <c r="H2127"/>
  <c r="I2127" s="1"/>
  <c r="G2127"/>
  <c r="F2124"/>
  <c r="D2124" s="1"/>
  <c r="D2120" s="1"/>
  <c r="C1692"/>
  <c r="E1692"/>
  <c r="E1695" s="1"/>
  <c r="F2252"/>
  <c r="D2252" s="1"/>
  <c r="D2248" s="1"/>
  <c r="J2255"/>
  <c r="G2255"/>
  <c r="E1722"/>
  <c r="G1719" s="1"/>
  <c r="B1728" s="1"/>
  <c r="E1728" s="1"/>
  <c r="F1722"/>
  <c r="H1719" s="1"/>
  <c r="B1999"/>
  <c r="B2002" s="1"/>
  <c r="J1999"/>
  <c r="C1999"/>
  <c r="H1999"/>
  <c r="I1999" s="1"/>
  <c r="E1999"/>
  <c r="E2002" s="1"/>
  <c r="E570"/>
  <c r="G567" s="1"/>
  <c r="B576" s="1"/>
  <c r="E576" s="1"/>
  <c r="F570"/>
  <c r="H567" s="1"/>
  <c r="F1612"/>
  <c r="D1612" s="1"/>
  <c r="D1608" s="1"/>
  <c r="D1969"/>
  <c r="F1969"/>
  <c r="E1969"/>
  <c r="C1972" s="1"/>
  <c r="G1969"/>
  <c r="G1201"/>
  <c r="F1201"/>
  <c r="E1201"/>
  <c r="C1204" s="1"/>
  <c r="D1201"/>
  <c r="F1594"/>
  <c r="H1591" s="1"/>
  <c r="E1594"/>
  <c r="G1591" s="1"/>
  <c r="B1600" s="1"/>
  <c r="E1600" s="1"/>
  <c r="D433"/>
  <c r="G433"/>
  <c r="E433"/>
  <c r="C436" s="1"/>
  <c r="F433"/>
  <c r="D2647"/>
  <c r="D2645" s="1"/>
  <c r="F2649"/>
  <c r="D1868"/>
  <c r="D1864" s="1"/>
  <c r="D970"/>
  <c r="B972"/>
  <c r="B985" s="1"/>
  <c r="D985" s="1"/>
  <c r="H3023"/>
  <c r="F3020"/>
  <c r="D3020" s="1"/>
  <c r="J2396"/>
  <c r="H2396"/>
  <c r="I2396" s="1"/>
  <c r="G2396"/>
  <c r="F2393"/>
  <c r="J2460"/>
  <c r="F2457"/>
  <c r="G2460"/>
  <c r="B2463" s="1"/>
  <c r="H2460"/>
  <c r="H1396"/>
  <c r="D1408" s="1"/>
  <c r="F1408" s="1"/>
  <c r="B2271"/>
  <c r="B2975"/>
  <c r="B1567"/>
  <c r="B479"/>
  <c r="I759"/>
  <c r="B765" s="1"/>
  <c r="H244"/>
  <c r="D256" s="1"/>
  <c r="F256" s="1"/>
  <c r="B543"/>
  <c r="B2844"/>
  <c r="B2847" s="1"/>
  <c r="H1844"/>
  <c r="D1856" s="1"/>
  <c r="F1856" s="1"/>
  <c r="I631"/>
  <c r="B637" s="1"/>
  <c r="B1884"/>
  <c r="B1372"/>
  <c r="B2015"/>
  <c r="B1308"/>
  <c r="B1311" s="1"/>
  <c r="J463"/>
  <c r="B1356"/>
  <c r="B1369" s="1"/>
  <c r="D1369" s="1"/>
  <c r="D1365" s="1"/>
  <c r="G1372" s="1"/>
  <c r="J1692"/>
  <c r="B860"/>
  <c r="B863" s="1"/>
  <c r="B1500"/>
  <c r="B1503" s="1"/>
  <c r="F793"/>
  <c r="B2204"/>
  <c r="I2972"/>
  <c r="B1116"/>
  <c r="G1564"/>
  <c r="G1679"/>
  <c r="I623"/>
  <c r="G1423"/>
  <c r="B1804"/>
  <c r="B1817" s="1"/>
  <c r="D1817" s="1"/>
  <c r="B1820" s="1"/>
  <c r="F1689"/>
  <c r="H1564"/>
  <c r="B2396"/>
  <c r="B2399" s="1"/>
  <c r="G1807"/>
  <c r="C1167" l="1"/>
  <c r="B1167"/>
  <c r="B1170" s="1"/>
  <c r="E1167"/>
  <c r="H1167"/>
  <c r="I1167" s="1"/>
  <c r="J1167"/>
  <c r="B1359"/>
  <c r="C1359"/>
  <c r="E1359"/>
  <c r="E1362" s="1"/>
  <c r="H1359"/>
  <c r="I1359" s="1"/>
  <c r="J1359"/>
  <c r="E2511"/>
  <c r="B2511"/>
  <c r="C2511"/>
  <c r="H2511"/>
  <c r="J2511"/>
  <c r="B911"/>
  <c r="E911"/>
  <c r="C911"/>
  <c r="H911"/>
  <c r="I911" s="1"/>
  <c r="J911"/>
  <c r="B1295"/>
  <c r="E1295"/>
  <c r="E1298" s="1"/>
  <c r="C1295"/>
  <c r="J1295"/>
  <c r="H1295"/>
  <c r="B1615"/>
  <c r="C1615"/>
  <c r="E1615"/>
  <c r="D1692"/>
  <c r="C1695" s="1"/>
  <c r="D1695"/>
  <c r="H783"/>
  <c r="I783" s="1"/>
  <c r="E783"/>
  <c r="E786" s="1"/>
  <c r="J783"/>
  <c r="B783"/>
  <c r="B786" s="1"/>
  <c r="C783"/>
  <c r="H1069"/>
  <c r="B1076"/>
  <c r="D1076" s="1"/>
  <c r="E1076" s="1"/>
  <c r="G1076" s="1"/>
  <c r="I1076" s="1"/>
  <c r="I1071"/>
  <c r="B3023"/>
  <c r="B3026" s="1"/>
  <c r="E3023"/>
  <c r="C3023"/>
  <c r="C2767"/>
  <c r="E2767"/>
  <c r="E2770" s="1"/>
  <c r="B2767"/>
  <c r="B2770" s="1"/>
  <c r="H2767"/>
  <c r="I2767" s="1"/>
  <c r="J2767"/>
  <c r="B604"/>
  <c r="D597"/>
  <c r="E1978"/>
  <c r="G1975" s="1"/>
  <c r="B1984" s="1"/>
  <c r="E1984" s="1"/>
  <c r="F1978"/>
  <c r="H1975" s="1"/>
  <c r="C2588"/>
  <c r="G2588"/>
  <c r="B2591" s="1"/>
  <c r="H2588"/>
  <c r="J2588"/>
  <c r="E2588"/>
  <c r="E2591" s="1"/>
  <c r="B1844"/>
  <c r="D1844" s="1"/>
  <c r="E1844" s="1"/>
  <c r="G1844" s="1"/>
  <c r="I1844" s="1"/>
  <c r="H1837"/>
  <c r="F506"/>
  <c r="H503" s="1"/>
  <c r="I503" s="1"/>
  <c r="B509" s="1"/>
  <c r="E506"/>
  <c r="G503" s="1"/>
  <c r="B512" s="1"/>
  <c r="E512" s="1"/>
  <c r="B668"/>
  <c r="D661"/>
  <c r="D2844"/>
  <c r="C2847" s="1"/>
  <c r="D2847"/>
  <c r="D1503"/>
  <c r="D1500"/>
  <c r="C1503" s="1"/>
  <c r="C2652"/>
  <c r="E2652"/>
  <c r="E2655" s="1"/>
  <c r="G2652"/>
  <c r="B2655" s="1"/>
  <c r="H2652"/>
  <c r="J2652"/>
  <c r="D2076"/>
  <c r="C2079" s="1"/>
  <c r="D2079"/>
  <c r="D2015"/>
  <c r="D2012"/>
  <c r="C2015" s="1"/>
  <c r="G948"/>
  <c r="I948" s="1"/>
  <c r="C960" s="1"/>
  <c r="G960" s="1"/>
  <c r="I951"/>
  <c r="B957" s="1"/>
  <c r="D1567"/>
  <c r="D1564"/>
  <c r="D476"/>
  <c r="C479" s="1"/>
  <c r="D479"/>
  <c r="B1436"/>
  <c r="D1429"/>
  <c r="F250"/>
  <c r="H247" s="1"/>
  <c r="I247" s="1"/>
  <c r="B253" s="1"/>
  <c r="E250"/>
  <c r="G247" s="1"/>
  <c r="B256" s="1"/>
  <c r="E256" s="1"/>
  <c r="C924"/>
  <c r="E924"/>
  <c r="B1244"/>
  <c r="D1237"/>
  <c r="H1487"/>
  <c r="C1487"/>
  <c r="E1487"/>
  <c r="E1490" s="1"/>
  <c r="B1487"/>
  <c r="J1487"/>
  <c r="G1268"/>
  <c r="I1268" s="1"/>
  <c r="I1271"/>
  <c r="B1277" s="1"/>
  <c r="D3103"/>
  <c r="D3100"/>
  <c r="F1210"/>
  <c r="H1207" s="1"/>
  <c r="E1210"/>
  <c r="G1207" s="1"/>
  <c r="B1216" s="1"/>
  <c r="E1216" s="1"/>
  <c r="H813"/>
  <c r="B820"/>
  <c r="D820" s="1"/>
  <c r="E820" s="1"/>
  <c r="I815"/>
  <c r="B988"/>
  <c r="D981"/>
  <c r="H1197"/>
  <c r="B1204"/>
  <c r="D1204" s="1"/>
  <c r="E1204" s="1"/>
  <c r="G1204" s="1"/>
  <c r="I1204" s="1"/>
  <c r="D1999"/>
  <c r="C2002" s="1"/>
  <c r="D2002"/>
  <c r="E2255"/>
  <c r="E2258" s="1"/>
  <c r="B2255"/>
  <c r="B2258" s="1"/>
  <c r="C2255"/>
  <c r="B2127"/>
  <c r="B2130" s="1"/>
  <c r="E2127"/>
  <c r="C2127"/>
  <c r="C2703"/>
  <c r="E2703"/>
  <c r="B2703"/>
  <c r="H2703"/>
  <c r="J2703"/>
  <c r="C412"/>
  <c r="J412"/>
  <c r="H412"/>
  <c r="I412" s="1"/>
  <c r="E412"/>
  <c r="E415" s="1"/>
  <c r="G412"/>
  <c r="B415" s="1"/>
  <c r="E1530"/>
  <c r="G1527" s="1"/>
  <c r="B1536" s="1"/>
  <c r="E1536" s="1"/>
  <c r="F1530"/>
  <c r="H1527" s="1"/>
  <c r="I1527" s="1"/>
  <c r="B1533" s="1"/>
  <c r="D732"/>
  <c r="C735" s="1"/>
  <c r="D735"/>
  <c r="F2106"/>
  <c r="H2103" s="1"/>
  <c r="I2103" s="1"/>
  <c r="B2109" s="1"/>
  <c r="E2106"/>
  <c r="G2103" s="1"/>
  <c r="B2112" s="1"/>
  <c r="E2112" s="1"/>
  <c r="D1231"/>
  <c r="C1234" s="1"/>
  <c r="D1234"/>
  <c r="B1052"/>
  <c r="D1045"/>
  <c r="D2959"/>
  <c r="C2962" s="1"/>
  <c r="D2962"/>
  <c r="H173"/>
  <c r="B180"/>
  <c r="D180" s="1"/>
  <c r="E180" s="1"/>
  <c r="G180" s="1"/>
  <c r="I180" s="1"/>
  <c r="I175"/>
  <c r="B3151"/>
  <c r="C3151"/>
  <c r="E3151"/>
  <c r="E3154" s="1"/>
  <c r="E2831"/>
  <c r="E2834" s="1"/>
  <c r="H2831"/>
  <c r="B2831"/>
  <c r="J2831"/>
  <c r="C2831"/>
  <c r="G692"/>
  <c r="I692" s="1"/>
  <c r="C704" s="1"/>
  <c r="G704" s="1"/>
  <c r="I695"/>
  <c r="B701" s="1"/>
  <c r="C1884"/>
  <c r="G1884"/>
  <c r="B1887" s="1"/>
  <c r="H1884"/>
  <c r="J1884"/>
  <c r="E1884"/>
  <c r="E1887" s="1"/>
  <c r="C2383"/>
  <c r="E2383"/>
  <c r="E2386" s="1"/>
  <c r="B2383"/>
  <c r="B2386" s="1"/>
  <c r="D543"/>
  <c r="D540"/>
  <c r="C543" s="1"/>
  <c r="D2527"/>
  <c r="D2524"/>
  <c r="B2164"/>
  <c r="D2164" s="1"/>
  <c r="E2164" s="1"/>
  <c r="G2164" s="1"/>
  <c r="I2164" s="1"/>
  <c r="H2157"/>
  <c r="I2159"/>
  <c r="D2719"/>
  <c r="D2716"/>
  <c r="C2719" s="1"/>
  <c r="H237"/>
  <c r="B244"/>
  <c r="D244" s="1"/>
  <c r="E244" s="1"/>
  <c r="G244" s="1"/>
  <c r="I244" s="1"/>
  <c r="D1631"/>
  <c r="D1628"/>
  <c r="C1631" s="1"/>
  <c r="D1679"/>
  <c r="C1682" s="1"/>
  <c r="D1682"/>
  <c r="D2268"/>
  <c r="C2271" s="1"/>
  <c r="D2271"/>
  <c r="I1079"/>
  <c r="B1085" s="1"/>
  <c r="E2911"/>
  <c r="I2167"/>
  <c r="B2173" s="1"/>
  <c r="D1173"/>
  <c r="I500"/>
  <c r="C512" s="1"/>
  <c r="G512" s="1"/>
  <c r="G2511"/>
  <c r="D1813"/>
  <c r="I1564"/>
  <c r="B2207"/>
  <c r="I2460"/>
  <c r="G3023"/>
  <c r="J1615"/>
  <c r="I567"/>
  <c r="B573" s="1"/>
  <c r="I2076"/>
  <c r="E2463"/>
  <c r="E2143"/>
  <c r="B927"/>
  <c r="D2773"/>
  <c r="G1359"/>
  <c r="I2908"/>
  <c r="G1487"/>
  <c r="G3087"/>
  <c r="I375"/>
  <c r="B381" s="1"/>
  <c r="E2399"/>
  <c r="J924"/>
  <c r="I1839"/>
  <c r="I3100"/>
  <c r="G2639"/>
  <c r="E466"/>
  <c r="C640"/>
  <c r="G640" s="1"/>
  <c r="G911"/>
  <c r="I2204"/>
  <c r="E2207"/>
  <c r="E2066"/>
  <c r="C1871"/>
  <c r="E1871"/>
  <c r="E1874" s="1"/>
  <c r="B1871"/>
  <c r="H1871"/>
  <c r="J1871"/>
  <c r="D1308"/>
  <c r="C1311" s="1"/>
  <c r="D1311"/>
  <c r="D3167"/>
  <c r="D3164"/>
  <c r="C3167" s="1"/>
  <c r="B847"/>
  <c r="B850" s="1"/>
  <c r="C847"/>
  <c r="E847"/>
  <c r="E850" s="1"/>
  <c r="C1423"/>
  <c r="E1423"/>
  <c r="E1426" s="1"/>
  <c r="B1423"/>
  <c r="B1426" s="1"/>
  <c r="J1423"/>
  <c r="H1423"/>
  <c r="I1423" s="1"/>
  <c r="F314"/>
  <c r="H311" s="1"/>
  <c r="I311" s="1"/>
  <c r="B317" s="1"/>
  <c r="C320" s="1"/>
  <c r="G320" s="1"/>
  <c r="E314"/>
  <c r="G311" s="1"/>
  <c r="B320" s="1"/>
  <c r="E320" s="1"/>
  <c r="E1807"/>
  <c r="B1807"/>
  <c r="B1810" s="1"/>
  <c r="C1807"/>
  <c r="J1807"/>
  <c r="H1807"/>
  <c r="I1807" s="1"/>
  <c r="E1116"/>
  <c r="E1119" s="1"/>
  <c r="C1116"/>
  <c r="G1116"/>
  <c r="B1119" s="1"/>
  <c r="J1116"/>
  <c r="H1116"/>
  <c r="I1116" s="1"/>
  <c r="B2447"/>
  <c r="B2450" s="1"/>
  <c r="E2447"/>
  <c r="E2450" s="1"/>
  <c r="C2447"/>
  <c r="D2191"/>
  <c r="C2194" s="1"/>
  <c r="D2194"/>
  <c r="B1948"/>
  <c r="D1941"/>
  <c r="B3087"/>
  <c r="B3090" s="1"/>
  <c r="E3087"/>
  <c r="E3090" s="1"/>
  <c r="C3087"/>
  <c r="B1743"/>
  <c r="B1746" s="1"/>
  <c r="E1743"/>
  <c r="E1746" s="1"/>
  <c r="C1743"/>
  <c r="J1743"/>
  <c r="H1743"/>
  <c r="I1743" s="1"/>
  <c r="H1901"/>
  <c r="I1903"/>
  <c r="B1908"/>
  <c r="D1908" s="1"/>
  <c r="E1908" s="1"/>
  <c r="E2042"/>
  <c r="G2039" s="1"/>
  <c r="B2048" s="1"/>
  <c r="E2048" s="1"/>
  <c r="F2042"/>
  <c r="H2039" s="1"/>
  <c r="I2039" s="1"/>
  <c r="B2045" s="1"/>
  <c r="C2048" s="1"/>
  <c r="G2048" s="1"/>
  <c r="D722"/>
  <c r="D719"/>
  <c r="D2063"/>
  <c r="D2066"/>
  <c r="C1372"/>
  <c r="E1372"/>
  <c r="H429"/>
  <c r="I431"/>
  <c r="B436"/>
  <c r="D436" s="1"/>
  <c r="E436" s="1"/>
  <c r="B372"/>
  <c r="D372" s="1"/>
  <c r="E372" s="1"/>
  <c r="G372" s="1"/>
  <c r="I372" s="1"/>
  <c r="H365"/>
  <c r="I367"/>
  <c r="E1551"/>
  <c r="E1554" s="1"/>
  <c r="B1551"/>
  <c r="B1554" s="1"/>
  <c r="C1551"/>
  <c r="B2319"/>
  <c r="B2322" s="1"/>
  <c r="C2319"/>
  <c r="E2319"/>
  <c r="E2322" s="1"/>
  <c r="J2319"/>
  <c r="H2319"/>
  <c r="I2319" s="1"/>
  <c r="D2908"/>
  <c r="C2911" s="1"/>
  <c r="D2911"/>
  <c r="D2396"/>
  <c r="C2399" s="1"/>
  <c r="D2399"/>
  <c r="B1396"/>
  <c r="D1396" s="1"/>
  <c r="E1396" s="1"/>
  <c r="G1396" s="1"/>
  <c r="I1396" s="1"/>
  <c r="H1389"/>
  <c r="E2639"/>
  <c r="H2639"/>
  <c r="C2639"/>
  <c r="J2639"/>
  <c r="B2639"/>
  <c r="B1972"/>
  <c r="D1972" s="1"/>
  <c r="E1972" s="1"/>
  <c r="G1972" s="1"/>
  <c r="I1972" s="1"/>
  <c r="H1965"/>
  <c r="D1103"/>
  <c r="C1106" s="1"/>
  <c r="D1106"/>
  <c r="B1780"/>
  <c r="D1780" s="1"/>
  <c r="E1780" s="1"/>
  <c r="H1773"/>
  <c r="I1775"/>
  <c r="G1332"/>
  <c r="I1332" s="1"/>
  <c r="I1335"/>
  <c r="B1341" s="1"/>
  <c r="E1039"/>
  <c r="C1039"/>
  <c r="B1039"/>
  <c r="B1042" s="1"/>
  <c r="H1039"/>
  <c r="I1039" s="1"/>
  <c r="J1039"/>
  <c r="C2895"/>
  <c r="E2895"/>
  <c r="E2898" s="1"/>
  <c r="B2895"/>
  <c r="B2898" s="1"/>
  <c r="C2332"/>
  <c r="J2332"/>
  <c r="H2332"/>
  <c r="E2332"/>
  <c r="E2335" s="1"/>
  <c r="G2332"/>
  <c r="B2335" s="1"/>
  <c r="B116"/>
  <c r="D116" s="1"/>
  <c r="E116" s="1"/>
  <c r="G116" s="1"/>
  <c r="I116" s="1"/>
  <c r="H109"/>
  <c r="I111"/>
  <c r="D2460"/>
  <c r="C2463" s="1"/>
  <c r="D2463"/>
  <c r="H2221"/>
  <c r="B2228"/>
  <c r="D2228" s="1"/>
  <c r="E2228" s="1"/>
  <c r="G2228" s="1"/>
  <c r="I2228" s="1"/>
  <c r="I2223"/>
  <c r="D2140"/>
  <c r="D2143"/>
  <c r="E1402"/>
  <c r="G1399" s="1"/>
  <c r="B1408" s="1"/>
  <c r="E1408" s="1"/>
  <c r="F1402"/>
  <c r="H1399" s="1"/>
  <c r="I1399" s="1"/>
  <c r="B1405" s="1"/>
  <c r="J1935"/>
  <c r="C1935"/>
  <c r="B1935"/>
  <c r="B1938" s="1"/>
  <c r="E1935"/>
  <c r="E1938" s="1"/>
  <c r="H1935"/>
  <c r="I1935" s="1"/>
  <c r="I1015"/>
  <c r="B1021" s="1"/>
  <c r="G1012"/>
  <c r="I1012" s="1"/>
  <c r="C1024" s="1"/>
  <c r="G1024" s="1"/>
  <c r="D863"/>
  <c r="D860"/>
  <c r="C863" s="1"/>
  <c r="B1716"/>
  <c r="D1716" s="1"/>
  <c r="E1716" s="1"/>
  <c r="G1716" s="1"/>
  <c r="I1716" s="1"/>
  <c r="H1709"/>
  <c r="I1711"/>
  <c r="B2575"/>
  <c r="B2578" s="1"/>
  <c r="C2575"/>
  <c r="H2575"/>
  <c r="I2575" s="1"/>
  <c r="J2575"/>
  <c r="E2575"/>
  <c r="E1850"/>
  <c r="G1847" s="1"/>
  <c r="B1856" s="1"/>
  <c r="E1856" s="1"/>
  <c r="F1850"/>
  <c r="H1847" s="1"/>
  <c r="I1847" s="1"/>
  <c r="B1853" s="1"/>
  <c r="E2426"/>
  <c r="G2423" s="1"/>
  <c r="B2432" s="1"/>
  <c r="E2432" s="1"/>
  <c r="F2426"/>
  <c r="H2423" s="1"/>
  <c r="I2423" s="1"/>
  <c r="B2429" s="1"/>
  <c r="B1756"/>
  <c r="D1749"/>
  <c r="H45"/>
  <c r="B52"/>
  <c r="D52" s="1"/>
  <c r="E52" s="1"/>
  <c r="I47"/>
  <c r="D463"/>
  <c r="C466" s="1"/>
  <c r="D466"/>
  <c r="H557"/>
  <c r="B564"/>
  <c r="D564" s="1"/>
  <c r="E564" s="1"/>
  <c r="G564" s="1"/>
  <c r="I564" s="1"/>
  <c r="I559"/>
  <c r="D2207"/>
  <c r="D2204"/>
  <c r="B1375"/>
  <c r="I3023"/>
  <c r="C768"/>
  <c r="G768" s="1"/>
  <c r="I1372"/>
  <c r="C2432"/>
  <c r="G2432" s="1"/>
  <c r="D968"/>
  <c r="G1615"/>
  <c r="I1524"/>
  <c r="I1967"/>
  <c r="G847"/>
  <c r="G2447"/>
  <c r="J1372"/>
  <c r="H924"/>
  <c r="I924" s="1"/>
  <c r="E2847"/>
  <c r="E2271"/>
  <c r="D3029"/>
  <c r="J3023"/>
  <c r="G1871"/>
  <c r="I1591"/>
  <c r="B1597" s="1"/>
  <c r="C1600" s="1"/>
  <c r="G1600" s="1"/>
  <c r="H1615"/>
  <c r="I1615" s="1"/>
  <c r="I1719"/>
  <c r="B1725" s="1"/>
  <c r="H2255"/>
  <c r="I2255" s="1"/>
  <c r="J2127"/>
  <c r="G2703"/>
  <c r="E2079"/>
  <c r="I2140"/>
  <c r="I183"/>
  <c r="B189" s="1"/>
  <c r="E735"/>
  <c r="E1311"/>
  <c r="I2100"/>
  <c r="C2112" s="1"/>
  <c r="G2112" s="1"/>
  <c r="E1234"/>
  <c r="J1551"/>
  <c r="D584"/>
  <c r="E479"/>
  <c r="G3151"/>
  <c r="I3151" s="1"/>
  <c r="H847"/>
  <c r="G1295"/>
  <c r="G2831"/>
  <c r="I239"/>
  <c r="D789"/>
  <c r="C1664"/>
  <c r="G1664" s="1"/>
  <c r="H2447"/>
  <c r="I2447" s="1"/>
  <c r="H2383"/>
  <c r="I2383" s="1"/>
  <c r="I3164"/>
  <c r="H3087"/>
  <c r="I3087" s="1"/>
  <c r="E2527"/>
  <c r="G975"/>
  <c r="E2719"/>
  <c r="I2524"/>
  <c r="I2231"/>
  <c r="B2237" s="1"/>
  <c r="D648"/>
  <c r="I719"/>
  <c r="I2063"/>
  <c r="E1631"/>
  <c r="E1682"/>
  <c r="B1682"/>
  <c r="C3036" l="1"/>
  <c r="E3036"/>
  <c r="G3036"/>
  <c r="B3039" s="1"/>
  <c r="H3036"/>
  <c r="I3036" s="1"/>
  <c r="J3036"/>
  <c r="D2322"/>
  <c r="D2319"/>
  <c r="C2322" s="1"/>
  <c r="D1746"/>
  <c r="D1743"/>
  <c r="C1746" s="1"/>
  <c r="D1116"/>
  <c r="C1119" s="1"/>
  <c r="D1119"/>
  <c r="D2383"/>
  <c r="C2386" s="1"/>
  <c r="D2386"/>
  <c r="D2831"/>
  <c r="D2834"/>
  <c r="D2258"/>
  <c r="D2255"/>
  <c r="C2258" s="1"/>
  <c r="D2591"/>
  <c r="D2588"/>
  <c r="D786"/>
  <c r="D783"/>
  <c r="C786" s="1"/>
  <c r="D1618"/>
  <c r="D1615"/>
  <c r="C1618" s="1"/>
  <c r="D1298"/>
  <c r="D1295"/>
  <c r="D2511"/>
  <c r="D2514"/>
  <c r="D2895"/>
  <c r="C2898" s="1"/>
  <c r="D2898"/>
  <c r="D1042"/>
  <c r="D1039"/>
  <c r="C1042" s="1"/>
  <c r="D3090"/>
  <c r="D3087"/>
  <c r="C3090" s="1"/>
  <c r="C604"/>
  <c r="E604"/>
  <c r="J604"/>
  <c r="G604"/>
  <c r="B607" s="1"/>
  <c r="H604"/>
  <c r="C1408"/>
  <c r="G1408" s="1"/>
  <c r="B1247"/>
  <c r="C384"/>
  <c r="G384" s="1"/>
  <c r="E1375"/>
  <c r="C722"/>
  <c r="B1874"/>
  <c r="C256"/>
  <c r="G256" s="1"/>
  <c r="I1884"/>
  <c r="I2831"/>
  <c r="E2706"/>
  <c r="B1490"/>
  <c r="B671"/>
  <c r="C1856"/>
  <c r="G1856" s="1"/>
  <c r="E3026"/>
  <c r="E1618"/>
  <c r="B914"/>
  <c r="I2511"/>
  <c r="B1362"/>
  <c r="B591"/>
  <c r="B594" s="1"/>
  <c r="C591"/>
  <c r="E591"/>
  <c r="H591"/>
  <c r="I591" s="1"/>
  <c r="J591"/>
  <c r="C975"/>
  <c r="E975"/>
  <c r="B975"/>
  <c r="B978" s="1"/>
  <c r="H975"/>
  <c r="I975" s="1"/>
  <c r="J975"/>
  <c r="D2335"/>
  <c r="D2332"/>
  <c r="D2639"/>
  <c r="D2642"/>
  <c r="G436"/>
  <c r="I436" s="1"/>
  <c r="I439"/>
  <c r="B445" s="1"/>
  <c r="D1372"/>
  <c r="C1375" s="1"/>
  <c r="D1375"/>
  <c r="D1810"/>
  <c r="D1807"/>
  <c r="C1810" s="1"/>
  <c r="D2703"/>
  <c r="D2706"/>
  <c r="D1170"/>
  <c r="D1167"/>
  <c r="C1170" s="1"/>
  <c r="B655"/>
  <c r="B658" s="1"/>
  <c r="C655"/>
  <c r="E655"/>
  <c r="H655"/>
  <c r="I655" s="1"/>
  <c r="J655"/>
  <c r="G52"/>
  <c r="I52" s="1"/>
  <c r="C64" s="1"/>
  <c r="G64" s="1"/>
  <c r="I55"/>
  <c r="B61" s="1"/>
  <c r="G1908"/>
  <c r="I1908" s="1"/>
  <c r="I1911"/>
  <c r="B1917" s="1"/>
  <c r="D850"/>
  <c r="D847"/>
  <c r="E2780"/>
  <c r="C2780"/>
  <c r="J2780"/>
  <c r="G2780"/>
  <c r="B2783" s="1"/>
  <c r="H2780"/>
  <c r="I2780" s="1"/>
  <c r="C1180"/>
  <c r="E1180"/>
  <c r="E1183" s="1"/>
  <c r="G1180"/>
  <c r="B1183" s="1"/>
  <c r="H1180"/>
  <c r="I1180" s="1"/>
  <c r="J1180"/>
  <c r="D415"/>
  <c r="D412"/>
  <c r="C415" s="1"/>
  <c r="C988"/>
  <c r="E988"/>
  <c r="E991" s="1"/>
  <c r="G988"/>
  <c r="B991" s="1"/>
  <c r="J988"/>
  <c r="H988"/>
  <c r="C1244"/>
  <c r="E1244"/>
  <c r="E1247" s="1"/>
  <c r="G1244"/>
  <c r="J1244"/>
  <c r="H1244"/>
  <c r="I1244" s="1"/>
  <c r="C796"/>
  <c r="J796"/>
  <c r="E796"/>
  <c r="E799" s="1"/>
  <c r="G796"/>
  <c r="B799" s="1"/>
  <c r="H796"/>
  <c r="I796" s="1"/>
  <c r="D2575"/>
  <c r="C2578" s="1"/>
  <c r="D2578"/>
  <c r="D1935"/>
  <c r="C1938" s="1"/>
  <c r="D1938"/>
  <c r="D1554"/>
  <c r="D1551"/>
  <c r="C1554" s="1"/>
  <c r="G1948"/>
  <c r="B1951" s="1"/>
  <c r="C1948"/>
  <c r="J1948"/>
  <c r="H1948"/>
  <c r="E1948"/>
  <c r="E1951" s="1"/>
  <c r="D2447"/>
  <c r="C2450" s="1"/>
  <c r="D2450"/>
  <c r="C1820"/>
  <c r="E1820"/>
  <c r="E1823" s="1"/>
  <c r="H1820"/>
  <c r="I1820" s="1"/>
  <c r="J1820"/>
  <c r="G1820"/>
  <c r="B1823" s="1"/>
  <c r="D3151"/>
  <c r="C3154" s="1"/>
  <c r="D3154"/>
  <c r="G820"/>
  <c r="I820" s="1"/>
  <c r="I823"/>
  <c r="B829" s="1"/>
  <c r="D927"/>
  <c r="D924"/>
  <c r="C927" s="1"/>
  <c r="E668"/>
  <c r="C668"/>
  <c r="H668"/>
  <c r="I668" s="1"/>
  <c r="J668"/>
  <c r="G668"/>
  <c r="D3026"/>
  <c r="D3023"/>
  <c r="C3026" s="1"/>
  <c r="D1359"/>
  <c r="C1362" s="1"/>
  <c r="D1362"/>
  <c r="E1042"/>
  <c r="C2207"/>
  <c r="E2578"/>
  <c r="C2143"/>
  <c r="B3154"/>
  <c r="I119"/>
  <c r="B125" s="1"/>
  <c r="C128" s="1"/>
  <c r="G128" s="1"/>
  <c r="I847"/>
  <c r="C1536"/>
  <c r="G1536" s="1"/>
  <c r="C576"/>
  <c r="G576" s="1"/>
  <c r="B1759"/>
  <c r="C1728"/>
  <c r="G1728" s="1"/>
  <c r="I2332"/>
  <c r="C1344"/>
  <c r="G1344" s="1"/>
  <c r="B2642"/>
  <c r="E2642"/>
  <c r="C2066"/>
  <c r="E1810"/>
  <c r="I1871"/>
  <c r="C2527"/>
  <c r="B2834"/>
  <c r="B1055"/>
  <c r="B2706"/>
  <c r="E2130"/>
  <c r="C3103"/>
  <c r="I1487"/>
  <c r="B1439"/>
  <c r="I2652"/>
  <c r="I2588"/>
  <c r="C1088"/>
  <c r="G1088" s="1"/>
  <c r="I1295"/>
  <c r="B1298"/>
  <c r="E914"/>
  <c r="E2514"/>
  <c r="E1170"/>
  <c r="E1756"/>
  <c r="G1756"/>
  <c r="C1756"/>
  <c r="J1756"/>
  <c r="H1756"/>
  <c r="I1756" s="1"/>
  <c r="G1780"/>
  <c r="I1780" s="1"/>
  <c r="I1783"/>
  <c r="B1789" s="1"/>
  <c r="D1423"/>
  <c r="C1426" s="1"/>
  <c r="D1426"/>
  <c r="D1871"/>
  <c r="D1874"/>
  <c r="D1884"/>
  <c r="C1887" s="1"/>
  <c r="D1887"/>
  <c r="E1052"/>
  <c r="C1052"/>
  <c r="J1052"/>
  <c r="H1052"/>
  <c r="G1052"/>
  <c r="D2127"/>
  <c r="C2130" s="1"/>
  <c r="D2130"/>
  <c r="D1487"/>
  <c r="D1490"/>
  <c r="E1436"/>
  <c r="C1436"/>
  <c r="H1436"/>
  <c r="I1436" s="1"/>
  <c r="G1436"/>
  <c r="J1436"/>
  <c r="D2655"/>
  <c r="D2652"/>
  <c r="C2655" s="1"/>
  <c r="D2770"/>
  <c r="D2767"/>
  <c r="C2770" s="1"/>
  <c r="D911"/>
  <c r="C914" s="1"/>
  <c r="D914"/>
  <c r="C2240"/>
  <c r="G2240" s="1"/>
  <c r="C1984"/>
  <c r="G1984" s="1"/>
  <c r="I2639"/>
  <c r="C2176"/>
  <c r="G2176" s="1"/>
  <c r="C192"/>
  <c r="G192" s="1"/>
  <c r="I2703"/>
  <c r="C1216"/>
  <c r="G1216" s="1"/>
  <c r="I1207"/>
  <c r="B1213" s="1"/>
  <c r="C1280"/>
  <c r="G1280" s="1"/>
  <c r="E927"/>
  <c r="C1567"/>
  <c r="I1975"/>
  <c r="B1981" s="1"/>
  <c r="B1618"/>
  <c r="B2514"/>
  <c r="D1951" l="1"/>
  <c r="D1948"/>
  <c r="D591"/>
  <c r="C594" s="1"/>
  <c r="D594"/>
  <c r="D3036"/>
  <c r="C3039" s="1"/>
  <c r="D3039"/>
  <c r="D607"/>
  <c r="D604"/>
  <c r="C1490"/>
  <c r="I1052"/>
  <c r="E1759"/>
  <c r="E671"/>
  <c r="C832"/>
  <c r="G832" s="1"/>
  <c r="C850"/>
  <c r="E658"/>
  <c r="C448"/>
  <c r="G448" s="1"/>
  <c r="E978"/>
  <c r="E594"/>
  <c r="I604"/>
  <c r="C2514"/>
  <c r="C2834"/>
  <c r="E3039"/>
  <c r="D799"/>
  <c r="D796"/>
  <c r="C799" s="1"/>
  <c r="D655"/>
  <c r="C658" s="1"/>
  <c r="D658"/>
  <c r="D978"/>
  <c r="D975"/>
  <c r="C978" s="1"/>
  <c r="D668"/>
  <c r="C671" s="1"/>
  <c r="D671"/>
  <c r="D1823"/>
  <c r="D1820"/>
  <c r="C1823" s="1"/>
  <c r="D988"/>
  <c r="D991"/>
  <c r="C1298"/>
  <c r="E1055"/>
  <c r="C1874"/>
  <c r="C1792"/>
  <c r="G1792" s="1"/>
  <c r="I1948"/>
  <c r="I988"/>
  <c r="E2783"/>
  <c r="C1920"/>
  <c r="G1920" s="1"/>
  <c r="C2335"/>
  <c r="E607"/>
  <c r="C2591"/>
  <c r="D1439"/>
  <c r="D1436"/>
  <c r="C1439" s="1"/>
  <c r="D1052"/>
  <c r="C1055" s="1"/>
  <c r="D1055"/>
  <c r="D1759"/>
  <c r="D1756"/>
  <c r="C1759" s="1"/>
  <c r="D1247"/>
  <c r="D1244"/>
  <c r="C1247" s="1"/>
  <c r="D1180"/>
  <c r="C1183" s="1"/>
  <c r="D1183"/>
  <c r="D2780"/>
  <c r="C2783" s="1"/>
  <c r="D2783"/>
  <c r="E1439"/>
  <c r="C2706"/>
  <c r="C2642"/>
  <c r="C607" l="1"/>
  <c r="C991"/>
  <c r="C1951"/>
</calcChain>
</file>

<file path=xl/sharedStrings.xml><?xml version="1.0" encoding="utf-8"?>
<sst xmlns="http://schemas.openxmlformats.org/spreadsheetml/2006/main" count="6802" uniqueCount="202">
  <si>
    <t>ITEM N°2</t>
  </si>
  <si>
    <t>Datos</t>
  </si>
  <si>
    <t>fluido:aire</t>
  </si>
  <si>
    <r>
      <t>C</t>
    </r>
    <r>
      <rPr>
        <vertAlign val="subscript"/>
        <sz val="8"/>
        <rFont val="Arial"/>
        <family val="2"/>
      </rPr>
      <t>v</t>
    </r>
    <r>
      <rPr>
        <sz val="8"/>
        <rFont val="Arial"/>
        <family val="2"/>
      </rPr>
      <t>/R</t>
    </r>
  </si>
  <si>
    <r>
      <t>R/(m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bar/mol°K)</t>
    </r>
  </si>
  <si>
    <t>como gas ideal</t>
  </si>
  <si>
    <t>a)</t>
  </si>
  <si>
    <r>
      <t>T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/(°C)</t>
    </r>
  </si>
  <si>
    <t>cambio 1</t>
  </si>
  <si>
    <r>
      <t>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/(°K)</t>
    </r>
  </si>
  <si>
    <t>cambio 2</t>
  </si>
  <si>
    <r>
      <t>T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/(°C)</t>
    </r>
  </si>
  <si>
    <t>enfriamiento a</t>
  </si>
  <si>
    <t>calentamiento a</t>
  </si>
  <si>
    <r>
      <t>P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/(bar)</t>
    </r>
  </si>
  <si>
    <t>presión</t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</si>
  <si>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/(kPa)</t>
    </r>
  </si>
  <si>
    <t>volumen</t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</si>
  <si>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/(kPa)</t>
    </r>
  </si>
  <si>
    <t>constante</t>
  </si>
  <si>
    <r>
      <t>V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/(m3/mol)</t>
    </r>
  </si>
  <si>
    <r>
      <t>V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/(m3/mol)</t>
    </r>
  </si>
  <si>
    <r>
      <t>V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/(m3/mol)</t>
    </r>
  </si>
  <si>
    <t>de 1 a 2</t>
  </si>
  <si>
    <t>Q/(KJ/mol)</t>
  </si>
  <si>
    <r>
      <t>D</t>
    </r>
    <r>
      <rPr>
        <sz val="8"/>
        <rFont val="Arial"/>
        <family val="2"/>
      </rPr>
      <t>H/(KJ/mol)</t>
    </r>
  </si>
  <si>
    <t>de 2 a 3</t>
  </si>
  <si>
    <t>de 1 a 3</t>
  </si>
  <si>
    <t>b)</t>
  </si>
  <si>
    <r>
      <t>V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/mol)</t>
    </r>
  </si>
  <si>
    <r>
      <t>V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/mol)</t>
    </r>
  </si>
  <si>
    <r>
      <t>V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/mol)</t>
    </r>
  </si>
  <si>
    <t>fluido</t>
  </si>
  <si>
    <t>estado final</t>
  </si>
  <si>
    <t>agua</t>
  </si>
  <si>
    <t>vapor saturado</t>
  </si>
  <si>
    <r>
      <t>m/(lb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</si>
  <si>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T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/(°F)</t>
    </r>
  </si>
  <si>
    <r>
      <t>P</t>
    </r>
    <r>
      <rPr>
        <vertAlign val="subscript"/>
        <sz val="8"/>
        <rFont val="Arial"/>
        <family val="2"/>
      </rPr>
      <t>em</t>
    </r>
    <r>
      <rPr>
        <sz val="8"/>
        <rFont val="Arial"/>
        <family val="2"/>
      </rPr>
      <t>/(lb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</si>
  <si>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cilindro</t>
    </r>
    <r>
      <rPr>
        <sz val="8"/>
        <rFont val="Arial"/>
        <family val="2"/>
      </rPr>
      <t>/(ft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</si>
  <si>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t>solución</t>
  </si>
  <si>
    <r>
      <t>P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/(lb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</si>
  <si>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/(Btu/lb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</si>
  <si>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/(ft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</si>
  <si>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</si>
  <si>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/(ft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</si>
  <si>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perscript"/>
        <sz val="8"/>
        <rFont val="Arial"/>
        <family val="2"/>
      </rPr>
      <t>V</t>
    </r>
    <r>
      <rPr>
        <sz val="8"/>
        <rFont val="Arial"/>
        <family val="2"/>
      </rPr>
      <t>/(ft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</si>
  <si>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/(Btu/lb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</si>
  <si>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>V</t>
    </r>
    <r>
      <rPr>
        <sz val="8"/>
        <rFont val="Arial"/>
        <family val="2"/>
      </rPr>
      <t>/(Btu/lb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</si>
  <si>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x</t>
    </r>
    <r>
      <rPr>
        <vertAlign val="subscript"/>
        <sz val="8"/>
        <rFont val="Arial"/>
        <family val="2"/>
      </rPr>
      <t>2</t>
    </r>
  </si>
  <si>
    <r>
      <t>U</t>
    </r>
    <r>
      <rPr>
        <vertAlign val="subscript"/>
        <sz val="8"/>
        <rFont val="Arial"/>
        <family val="2"/>
      </rPr>
      <t>2</t>
    </r>
    <r>
      <rPr>
        <sz val="8"/>
        <rFont val="Arial"/>
      </rPr>
      <t>/(Btu/lb</t>
    </r>
    <r>
      <rPr>
        <vertAlign val="subscript"/>
        <sz val="8"/>
        <rFont val="Arial"/>
        <family val="2"/>
      </rPr>
      <t>m</t>
    </r>
    <r>
      <rPr>
        <sz val="8"/>
        <rFont val="Arial"/>
      </rPr>
      <t>)</t>
    </r>
  </si>
  <si>
    <t>de i a 2</t>
  </si>
  <si>
    <r>
      <t>D</t>
    </r>
    <r>
      <rPr>
        <sz val="8"/>
        <rFont val="Arial"/>
        <family val="2"/>
      </rPr>
      <t>U/(Btu/lb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</si>
  <si>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W/(Btu/lb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</si>
  <si>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Q/(Btu/lb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</si>
  <si>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t>de 2 a f</t>
  </si>
  <si>
    <r>
      <t>V</t>
    </r>
    <r>
      <rPr>
        <vertAlign val="subscript"/>
        <sz val="8"/>
        <rFont val="Arial"/>
        <family val="2"/>
      </rPr>
      <t>f</t>
    </r>
    <r>
      <rPr>
        <sz val="8"/>
        <rFont val="Arial"/>
      </rPr>
      <t>/(ft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</rPr>
      <t>)</t>
    </r>
  </si>
  <si>
    <r>
      <t>P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/(lb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</si>
  <si>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m/(kgm)</t>
  </si>
  <si>
    <t>ITEM N°1</t>
  </si>
  <si>
    <r>
      <t>T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/(°C)</t>
    </r>
  </si>
  <si>
    <r>
      <t>V</t>
    </r>
    <r>
      <rPr>
        <vertAlign val="subscript"/>
        <sz val="8"/>
        <rFont val="Arial"/>
        <family val="2"/>
      </rPr>
      <t>cilindro</t>
    </r>
    <r>
      <rPr>
        <sz val="8"/>
        <rFont val="Arial"/>
        <family val="2"/>
      </rPr>
      <t>/(m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)</t>
    </r>
  </si>
  <si>
    <r>
      <t>P</t>
    </r>
    <r>
      <rPr>
        <vertAlign val="subscript"/>
        <sz val="8"/>
        <rFont val="Arial"/>
        <family val="2"/>
      </rPr>
      <t>em</t>
    </r>
    <r>
      <rPr>
        <sz val="8"/>
        <rFont val="Arial"/>
        <family val="2"/>
      </rPr>
      <t>/(kg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</si>
  <si>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t>PRUEBA N°1</t>
  </si>
  <si>
    <t>PRUEBA N°5</t>
  </si>
  <si>
    <t>PRUEBA N°4</t>
  </si>
  <si>
    <t>PRUEBA N°3</t>
  </si>
  <si>
    <t>PRUEBA N°2</t>
  </si>
  <si>
    <r>
      <t>P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/(kPa</t>
    </r>
    <r>
      <rPr>
        <sz val="8"/>
        <rFont val="Arial"/>
        <family val="2"/>
      </rPr>
      <t>)</t>
    </r>
  </si>
  <si>
    <r>
      <t>W</t>
    </r>
    <r>
      <rPr>
        <vertAlign val="subscript"/>
        <sz val="8"/>
        <rFont val="Arial"/>
        <family val="2"/>
      </rPr>
      <t>total</t>
    </r>
    <r>
      <rPr>
        <sz val="8"/>
        <rFont val="Arial"/>
        <family val="2"/>
      </rPr>
      <t>/(Btu</t>
    </r>
    <r>
      <rPr>
        <sz val="8"/>
        <rFont val="Arial"/>
        <family val="2"/>
      </rPr>
      <t>)</t>
    </r>
  </si>
  <si>
    <r>
      <t>W</t>
    </r>
    <r>
      <rPr>
        <vertAlign val="subscript"/>
        <sz val="8"/>
        <rFont val="Arial"/>
        <family val="2"/>
      </rPr>
      <t>total</t>
    </r>
    <r>
      <rPr>
        <sz val="8"/>
        <rFont val="Arial"/>
        <family val="2"/>
      </rPr>
      <t>/(kJ)</t>
    </r>
  </si>
  <si>
    <r>
      <t>Q</t>
    </r>
    <r>
      <rPr>
        <vertAlign val="subscript"/>
        <sz val="8"/>
        <rFont val="Arial"/>
        <family val="2"/>
      </rPr>
      <t>total</t>
    </r>
    <r>
      <rPr>
        <sz val="8"/>
        <rFont val="Arial"/>
        <family val="2"/>
      </rPr>
      <t>/(Btu</t>
    </r>
    <r>
      <rPr>
        <sz val="8"/>
        <rFont val="Arial"/>
        <family val="2"/>
      </rPr>
      <t>)</t>
    </r>
  </si>
  <si>
    <r>
      <t>Q</t>
    </r>
    <r>
      <rPr>
        <vertAlign val="subscript"/>
        <sz val="8"/>
        <rFont val="Arial"/>
        <family val="2"/>
      </rPr>
      <t>total</t>
    </r>
    <r>
      <rPr>
        <sz val="8"/>
        <rFont val="Arial"/>
        <family val="2"/>
      </rPr>
      <t>/(kJ</t>
    </r>
    <r>
      <rPr>
        <sz val="8"/>
        <rFont val="Arial"/>
        <family val="2"/>
      </rPr>
      <t>)</t>
    </r>
  </si>
  <si>
    <t>W/(kJ/mol)</t>
  </si>
  <si>
    <t>Q/(kJ/mol)</t>
  </si>
  <si>
    <r>
      <t>D</t>
    </r>
    <r>
      <rPr>
        <sz val="8"/>
        <rFont val="Arial"/>
        <family val="2"/>
      </rPr>
      <t>U/(kJ/mol)</t>
    </r>
  </si>
  <si>
    <r>
      <t>D</t>
    </r>
    <r>
      <rPr>
        <sz val="8"/>
        <rFont val="Arial"/>
        <family val="2"/>
      </rPr>
      <t>H/(kJ/mol)</t>
    </r>
  </si>
  <si>
    <r>
      <t>R/(m</t>
    </r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bar/mol°K)</t>
    </r>
  </si>
  <si>
    <r>
      <t>m/(kg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</si>
  <si>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t>respuesta</t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</si>
  <si>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/(bar)</t>
    </r>
  </si>
  <si>
    <t>conversión</t>
  </si>
  <si>
    <t>redondeo</t>
  </si>
  <si>
    <t>conversion</t>
  </si>
  <si>
    <t>PRUEBA N°6</t>
  </si>
  <si>
    <t>PRUEBA N°7</t>
  </si>
  <si>
    <t>PRUEBA N°8</t>
  </si>
  <si>
    <t>PRUEBA N°9</t>
  </si>
  <si>
    <t>PRUEBA N°10</t>
  </si>
  <si>
    <t>sistema: agua dentro del cilindro</t>
  </si>
  <si>
    <r>
      <t>V</t>
    </r>
    <r>
      <rPr>
        <vertAlign val="superscript"/>
        <sz val="8"/>
        <rFont val="Arial"/>
        <family val="2"/>
      </rPr>
      <t>Vsat</t>
    </r>
    <r>
      <rPr>
        <sz val="8"/>
        <rFont val="Arial"/>
        <family val="2"/>
      </rPr>
      <t>/(ft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</si>
  <si>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P</t>
    </r>
    <r>
      <rPr>
        <vertAlign val="superscript"/>
        <sz val="8"/>
        <rFont val="Arial"/>
        <family val="2"/>
      </rPr>
      <t>sat</t>
    </r>
    <r>
      <rPr>
        <sz val="8"/>
        <rFont val="Arial"/>
        <family val="2"/>
      </rPr>
      <t>/(lb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</si>
  <si>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U</t>
    </r>
    <r>
      <rPr>
        <vertAlign val="superscript"/>
        <sz val="8"/>
        <rFont val="Arial"/>
        <family val="2"/>
      </rPr>
      <t>Vsat</t>
    </r>
    <r>
      <rPr>
        <sz val="8"/>
        <rFont val="Arial"/>
        <family val="2"/>
      </rPr>
      <t>/(Btu/lb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</si>
  <si>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P</t>
    </r>
    <r>
      <rPr>
        <vertAlign val="subscript"/>
        <sz val="8"/>
        <rFont val="Arial"/>
        <family val="2"/>
      </rPr>
      <t>f</t>
    </r>
    <r>
      <rPr>
        <vertAlign val="superscript"/>
        <sz val="8"/>
        <rFont val="Arial"/>
        <family val="2"/>
      </rPr>
      <t>sat</t>
    </r>
    <r>
      <rPr>
        <sz val="8"/>
        <rFont val="Arial"/>
        <family val="2"/>
      </rPr>
      <t>/(lb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</si>
  <si>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f</t>
    </r>
    <r>
      <rPr>
        <vertAlign val="superscript"/>
        <sz val="8"/>
        <rFont val="Arial"/>
        <family val="2"/>
      </rPr>
      <t>Vsat</t>
    </r>
    <r>
      <rPr>
        <sz val="8"/>
        <rFont val="Arial"/>
        <family val="2"/>
      </rPr>
      <t>/(Btu/lb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</si>
  <si>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</si>
  <si>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V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(ft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</si>
  <si>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i</t>
    </r>
    <r>
      <rPr>
        <vertAlign val="superscript"/>
        <sz val="8"/>
        <rFont val="Arial"/>
        <family val="2"/>
      </rPr>
      <t>L</t>
    </r>
    <r>
      <rPr>
        <sz val="8"/>
        <rFont val="Arial"/>
        <family val="2"/>
      </rPr>
      <t>(Btu/lb</t>
    </r>
    <r>
      <rPr>
        <vertAlign val="subscript"/>
        <sz val="8"/>
        <rFont val="Arial"/>
        <family val="2"/>
      </rPr>
      <t>m</t>
    </r>
    <r>
      <rPr>
        <sz val="8"/>
        <rFont val="Arial"/>
        <family val="2"/>
      </rPr>
      <t>)</t>
    </r>
  </si>
  <si>
    <r>
      <t>P</t>
    </r>
    <r>
      <rPr>
        <vertAlign val="subscript"/>
        <sz val="8"/>
        <rFont val="Arial"/>
        <family val="2"/>
      </rPr>
      <t>i</t>
    </r>
    <r>
      <rPr>
        <sz val="8"/>
        <rFont val="Arial"/>
        <family val="2"/>
      </rPr>
      <t>(lb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</si>
  <si>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U</t>
    </r>
    <r>
      <rPr>
        <vertAlign val="subscript"/>
        <sz val="8"/>
        <rFont val="Arial"/>
        <family val="2"/>
      </rPr>
      <t>1</t>
    </r>
    <r>
      <rPr>
        <sz val="8"/>
        <rFont val="Arial"/>
      </rPr>
      <t>(Btu/lb</t>
    </r>
    <r>
      <rPr>
        <vertAlign val="subscript"/>
        <sz val="8"/>
        <rFont val="Arial"/>
        <family val="2"/>
      </rPr>
      <t>m</t>
    </r>
    <r>
      <rPr>
        <sz val="8"/>
        <rFont val="Arial"/>
      </rPr>
      <t>)</t>
    </r>
  </si>
  <si>
    <t>en 2</t>
  </si>
  <si>
    <t>PRUEBA 1</t>
  </si>
  <si>
    <t>PRUEBA 2</t>
  </si>
  <si>
    <t>PRUEBA 3</t>
  </si>
  <si>
    <t>PRUEBA 4</t>
  </si>
  <si>
    <t>PRUEBA 5</t>
  </si>
  <si>
    <t>PRUEBA 6</t>
  </si>
  <si>
    <t>PRUEBA 7</t>
  </si>
  <si>
    <t>PRUEBA 8</t>
  </si>
  <si>
    <t>PRUEBA 9</t>
  </si>
  <si>
    <t>PRUEBA 10</t>
  </si>
  <si>
    <t>PRUEBA 11</t>
  </si>
  <si>
    <t>PRUEBA 12</t>
  </si>
  <si>
    <t>PRUEBA 13</t>
  </si>
  <si>
    <t>PRUEBA 14</t>
  </si>
  <si>
    <t>PRUEBA 15</t>
  </si>
  <si>
    <t>PRUEBA 16</t>
  </si>
  <si>
    <t>PRUEBA 17</t>
  </si>
  <si>
    <t>PRUEBA 18</t>
  </si>
  <si>
    <t>PRUEBA 19</t>
  </si>
  <si>
    <t>PRUEBA 20</t>
  </si>
  <si>
    <t>PRUEBA 21</t>
  </si>
  <si>
    <t>PRUEBA 22</t>
  </si>
  <si>
    <t>PRUEBA 23</t>
  </si>
  <si>
    <t>PRUEBA 24</t>
  </si>
  <si>
    <t>PRUEBA 25</t>
  </si>
  <si>
    <t>PRUEBA 26</t>
  </si>
  <si>
    <t>PRUEBA 27</t>
  </si>
  <si>
    <t>PRUEBA 28</t>
  </si>
  <si>
    <t>PRUEBA 29</t>
  </si>
  <si>
    <t>PRUEBA 30</t>
  </si>
  <si>
    <t>PRUEBA 31</t>
  </si>
  <si>
    <t>PRUEBA 32</t>
  </si>
  <si>
    <t>PRUEBA 33</t>
  </si>
  <si>
    <t>PRUEBA 34</t>
  </si>
  <si>
    <t>PRUEBA 35</t>
  </si>
  <si>
    <t>PRUEBA 36</t>
  </si>
  <si>
    <t>PRUEBA 37</t>
  </si>
  <si>
    <t>PRUEBA 38</t>
  </si>
  <si>
    <t>PRUEBA 39</t>
  </si>
  <si>
    <t>PRUEBA 40</t>
  </si>
  <si>
    <t>PRUEBA 41</t>
  </si>
  <si>
    <t>PRUEBA 42</t>
  </si>
  <si>
    <t>PRUEBA 43</t>
  </si>
  <si>
    <t>PRUEBA 44</t>
  </si>
  <si>
    <t>PRUEBA 45</t>
  </si>
  <si>
    <t>PRUEBA 46</t>
  </si>
  <si>
    <t>PRUEBA 47</t>
  </si>
  <si>
    <t>PRUEBA 48</t>
  </si>
  <si>
    <t>PRUEBA 49</t>
  </si>
  <si>
    <t>PRUEBA 50</t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</si>
  <si>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/(bar)</t>
    </r>
  </si>
  <si>
    <t>PRUEBA N°11</t>
  </si>
  <si>
    <t>PRUEBA N°12</t>
  </si>
  <si>
    <t>PRUEBA N°13</t>
  </si>
  <si>
    <t>PRUEBA N°14</t>
  </si>
  <si>
    <t>PRUEBA N°15</t>
  </si>
  <si>
    <t>PRUEBA N°16</t>
  </si>
  <si>
    <t>PRUEBA N°17</t>
  </si>
  <si>
    <t>PRUEBA N°18</t>
  </si>
  <si>
    <t>PRUEBA N°19</t>
  </si>
  <si>
    <t>PRUEBA N°20</t>
  </si>
  <si>
    <t>PRUEBA N°21</t>
  </si>
  <si>
    <t>PRUEBA N°22</t>
  </si>
  <si>
    <t>PRUEBA N°23</t>
  </si>
  <si>
    <t>PRUEBA N°24</t>
  </si>
  <si>
    <t>PRUEBA N°25</t>
  </si>
  <si>
    <t>PRUEBA N°26</t>
  </si>
  <si>
    <t>PRUEBA N°27</t>
  </si>
  <si>
    <t>PRUEBA N°28</t>
  </si>
  <si>
    <t>PRUEBA N°29</t>
  </si>
  <si>
    <t>PRUEBA N°30</t>
  </si>
  <si>
    <t>PRUEBA N°31</t>
  </si>
  <si>
    <t>PRUEBA N°32</t>
  </si>
  <si>
    <t>PRUEBA N°33</t>
  </si>
  <si>
    <t>PRUEBA N°34</t>
  </si>
  <si>
    <t>PRUEBA N°35</t>
  </si>
  <si>
    <t>PRUEBA N°36</t>
  </si>
  <si>
    <t>PRUEBA N°37</t>
  </si>
  <si>
    <t>PRUEBA N°38</t>
  </si>
  <si>
    <t>PRUEBA N°39</t>
  </si>
  <si>
    <t>PRUEBA N°40</t>
  </si>
  <si>
    <t>PRUEBA N°41</t>
  </si>
  <si>
    <t>PRUEBA N°42</t>
  </si>
  <si>
    <t>PRUEBA N°43</t>
  </si>
  <si>
    <t>PRUEBA N°44</t>
  </si>
  <si>
    <t>PRUEBA N°45</t>
  </si>
  <si>
    <t>PRUEBA N°46</t>
  </si>
  <si>
    <t>PRUEBA N°47</t>
  </si>
  <si>
    <t>PRUEBA N°48</t>
  </si>
  <si>
    <t>PRUEBA N°49</t>
  </si>
  <si>
    <t>PRUEBA N°50</t>
  </si>
  <si>
    <r>
      <t>m/(kg</t>
    </r>
    <r>
      <rPr>
        <vertAlign val="subscript"/>
        <sz val="8"/>
        <rFont val="Arial"/>
      </rPr>
      <t>m</t>
    </r>
    <r>
      <rPr>
        <sz val="8"/>
        <rFont val="Arial"/>
      </rPr>
      <t>)</t>
    </r>
  </si>
  <si>
    <r>
      <t>T</t>
    </r>
    <r>
      <rPr>
        <vertAlign val="subscript"/>
        <sz val="8"/>
        <rFont val="Arial"/>
      </rPr>
      <t>i</t>
    </r>
    <r>
      <rPr>
        <sz val="8"/>
        <rFont val="Arial"/>
      </rPr>
      <t>/(°C)</t>
    </r>
  </si>
  <si>
    <r>
      <t>P</t>
    </r>
    <r>
      <rPr>
        <vertAlign val="subscript"/>
        <sz val="8"/>
        <rFont val="Arial"/>
      </rPr>
      <t>em</t>
    </r>
    <r>
      <rPr>
        <sz val="8"/>
        <rFont val="Arial"/>
      </rPr>
      <t>/(kg</t>
    </r>
    <r>
      <rPr>
        <vertAlign val="subscript"/>
        <sz val="8"/>
        <rFont val="Arial"/>
      </rPr>
      <t>f</t>
    </r>
    <r>
      <rPr>
        <sz val="8"/>
        <rFont val="Arial"/>
      </rPr>
      <t>/cm</t>
    </r>
    <r>
      <rPr>
        <vertAlign val="superscript"/>
        <sz val="8"/>
        <rFont val="Arial"/>
      </rPr>
      <t>2</t>
    </r>
    <r>
      <rPr>
        <sz val="8"/>
        <rFont val="Arial"/>
      </rPr>
      <t>)</t>
    </r>
  </si>
  <si>
    <r>
      <t>V</t>
    </r>
    <r>
      <rPr>
        <vertAlign val="subscript"/>
        <sz val="8"/>
        <rFont val="Arial"/>
      </rPr>
      <t>cilindro</t>
    </r>
    <r>
      <rPr>
        <sz val="8"/>
        <rFont val="Arial"/>
      </rPr>
      <t>/(m</t>
    </r>
    <r>
      <rPr>
        <vertAlign val="superscript"/>
        <sz val="8"/>
        <rFont val="Arial"/>
      </rPr>
      <t>3</t>
    </r>
    <r>
      <rPr>
        <sz val="8"/>
        <rFont val="Arial"/>
      </rPr>
      <t>)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</si>
  <si>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/(kg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/cm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</si>
  <si>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/(lb</t>
    </r>
    <r>
      <rPr>
        <vertAlign val="subscript"/>
        <sz val="8"/>
        <rFont val="Arial"/>
        <family val="2"/>
      </rPr>
      <t>f</t>
    </r>
    <r>
      <rPr>
        <sz val="8"/>
        <rFont val="Arial"/>
        <family val="2"/>
      </rPr>
      <t>/in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)</t>
    </r>
  </si>
  <si>
    <r>
      <t>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/(°C)</t>
    </r>
  </si>
  <si>
    <r>
      <t>T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/(°F)</t>
    </r>
  </si>
  <si>
    <t>T1/(°C)</t>
  </si>
  <si>
    <t>P1/(bar)</t>
  </si>
</sst>
</file>

<file path=xl/styles.xml><?xml version="1.0" encoding="utf-8"?>
<styleSheet xmlns="http://schemas.openxmlformats.org/spreadsheetml/2006/main">
  <numFmts count="5">
    <numFmt numFmtId="188" formatCode="#\ ?/2"/>
    <numFmt numFmtId="189" formatCode="0.0000"/>
    <numFmt numFmtId="190" formatCode="0.0"/>
    <numFmt numFmtId="191" formatCode="0.00000"/>
    <numFmt numFmtId="192" formatCode="0.000"/>
  </numFmts>
  <fonts count="17">
    <font>
      <sz val="10"/>
      <name val="Arial"/>
    </font>
    <font>
      <sz val="10"/>
      <name val="Arial"/>
    </font>
    <font>
      <sz val="8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sz val="8"/>
      <name val="Symbol"/>
      <family val="1"/>
      <charset val="2"/>
    </font>
    <font>
      <sz val="8"/>
      <name val="Arial"/>
    </font>
    <font>
      <sz val="6"/>
      <name val="Arial"/>
      <family val="2"/>
    </font>
    <font>
      <sz val="1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color indexed="12"/>
      <name val="Arial"/>
    </font>
    <font>
      <vertAlign val="subscript"/>
      <sz val="8"/>
      <name val="Arial"/>
    </font>
    <font>
      <vertAlign val="superscript"/>
      <sz val="8"/>
      <name val="Arial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88" fontId="0" fillId="0" borderId="0" xfId="0" applyNumberFormat="1" applyAlignment="1">
      <alignment horizontal="center"/>
    </xf>
    <xf numFmtId="11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89" fontId="0" fillId="0" borderId="0" xfId="0" applyNumberForma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91" fontId="0" fillId="0" borderId="0" xfId="0" applyNumberFormat="1" applyAlignment="1">
      <alignment horizontal="center"/>
    </xf>
    <xf numFmtId="190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2" fontId="0" fillId="0" borderId="0" xfId="0" applyNumberForma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/>
    </xf>
    <xf numFmtId="189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192" fontId="0" fillId="0" borderId="0" xfId="0" applyNumberFormat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3" fillId="0" borderId="0" xfId="0" applyFont="1" applyBorder="1" applyAlignment="1">
      <alignment horizontal="center"/>
    </xf>
    <xf numFmtId="0" fontId="6" fillId="0" borderId="0" xfId="0" applyFont="1"/>
    <xf numFmtId="0" fontId="6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PE"/>
  <c:chart>
    <c:plotArea>
      <c:layout>
        <c:manualLayout>
          <c:layoutTarget val="inner"/>
          <c:xMode val="edge"/>
          <c:yMode val="edge"/>
          <c:x val="1.0341261633919338E-2"/>
          <c:y val="1.6949152542372881E-2"/>
          <c:w val="0.97414684591520162"/>
          <c:h val="0.96610169491525422"/>
        </c:manualLayout>
      </c:layout>
      <c:barChart>
        <c:barDir val="col"/>
        <c:grouping val="clustered"/>
        <c:axId val="100599296"/>
        <c:axId val="100600832"/>
      </c:barChart>
      <c:catAx>
        <c:axId val="100599296"/>
        <c:scaling>
          <c:orientation val="minMax"/>
        </c:scaling>
        <c:axPos val="b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0600832"/>
        <c:crosses val="autoZero"/>
        <c:auto val="1"/>
        <c:lblAlgn val="ctr"/>
        <c:lblOffset val="100"/>
        <c:tickMarkSkip val="1"/>
      </c:catAx>
      <c:valAx>
        <c:axId val="100600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0599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9586349534643226"/>
          <c:y val="0.5"/>
          <c:w val="0.99586349534643226"/>
          <c:h val="0.501694915254237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2" workbookViewId="0"/>
  </sheetViews>
  <pageMargins left="0.75" right="0.75" top="1" bottom="1" header="0" footer="0"/>
  <pageSetup paperSize="9" orientation="landscape" copies="14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590550</xdr:colOff>
      <xdr:row>33</xdr:row>
      <xdr:rowOff>85725</xdr:rowOff>
    </xdr:from>
    <xdr:to>
      <xdr:col>9</xdr:col>
      <xdr:colOff>657225</xdr:colOff>
      <xdr:row>38</xdr:row>
      <xdr:rowOff>95250</xdr:rowOff>
    </xdr:to>
    <xdr:grpSp>
      <xdr:nvGrpSpPr>
        <xdr:cNvPr id="2781" name="Group 1"/>
        <xdr:cNvGrpSpPr>
          <a:grpSpLocks/>
        </xdr:cNvGrpSpPr>
      </xdr:nvGrpSpPr>
      <xdr:grpSpPr bwMode="auto">
        <a:xfrm>
          <a:off x="5924550" y="5379620"/>
          <a:ext cx="1590675" cy="811630"/>
          <a:chOff x="702" y="1182"/>
          <a:chExt cx="167" cy="86"/>
        </a:xfrm>
      </xdr:grpSpPr>
      <xdr:sp macro="" textlink="">
        <xdr:nvSpPr>
          <xdr:cNvPr id="4506" name="Line 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07" name="Line 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508" name="Group 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509" name="Freeform 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510" name="Line 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511" name="Freeform 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512" name="Line 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33</xdr:row>
      <xdr:rowOff>57150</xdr:rowOff>
    </xdr:from>
    <xdr:to>
      <xdr:col>7</xdr:col>
      <xdr:colOff>561975</xdr:colOff>
      <xdr:row>34</xdr:row>
      <xdr:rowOff>95250</xdr:rowOff>
    </xdr:to>
    <xdr:sp macro="" textlink="">
      <xdr:nvSpPr>
        <xdr:cNvPr id="2057" name="Rectangle 9"/>
        <xdr:cNvSpPr>
          <a:spLocks noChangeArrowheads="1"/>
        </xdr:cNvSpPr>
      </xdr:nvSpPr>
      <xdr:spPr bwMode="auto">
        <a:xfrm>
          <a:off x="5705475" y="5400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38</xdr:row>
      <xdr:rowOff>95250</xdr:rowOff>
    </xdr:from>
    <xdr:to>
      <xdr:col>9</xdr:col>
      <xdr:colOff>619125</xdr:colOff>
      <xdr:row>39</xdr:row>
      <xdr:rowOff>133350</xdr:rowOff>
    </xdr:to>
    <xdr:sp macro="" textlink="">
      <xdr:nvSpPr>
        <xdr:cNvPr id="2058" name="Rectangle 10"/>
        <xdr:cNvSpPr>
          <a:spLocks noChangeArrowheads="1"/>
        </xdr:cNvSpPr>
      </xdr:nvSpPr>
      <xdr:spPr bwMode="auto">
        <a:xfrm>
          <a:off x="7286625" y="6248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34</xdr:row>
      <xdr:rowOff>104775</xdr:rowOff>
    </xdr:from>
    <xdr:to>
      <xdr:col>7</xdr:col>
      <xdr:colOff>638175</xdr:colOff>
      <xdr:row>35</xdr:row>
      <xdr:rowOff>142875</xdr:rowOff>
    </xdr:to>
    <xdr:sp macro="" textlink="">
      <xdr:nvSpPr>
        <xdr:cNvPr id="2059" name="Rectangle 11"/>
        <xdr:cNvSpPr>
          <a:spLocks noChangeArrowheads="1"/>
        </xdr:cNvSpPr>
      </xdr:nvSpPr>
      <xdr:spPr bwMode="auto">
        <a:xfrm>
          <a:off x="5715000" y="5610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35</xdr:row>
      <xdr:rowOff>104775</xdr:rowOff>
    </xdr:from>
    <xdr:to>
      <xdr:col>8</xdr:col>
      <xdr:colOff>742950</xdr:colOff>
      <xdr:row>35</xdr:row>
      <xdr:rowOff>104775</xdr:rowOff>
    </xdr:to>
    <xdr:sp macro="" textlink="">
      <xdr:nvSpPr>
        <xdr:cNvPr id="2785" name="Line 12"/>
        <xdr:cNvSpPr>
          <a:spLocks noChangeShapeType="1"/>
        </xdr:cNvSpPr>
      </xdr:nvSpPr>
      <xdr:spPr bwMode="auto">
        <a:xfrm flipH="1">
          <a:off x="5934075" y="5772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37</xdr:row>
      <xdr:rowOff>85725</xdr:rowOff>
    </xdr:from>
    <xdr:to>
      <xdr:col>7</xdr:col>
      <xdr:colOff>666750</xdr:colOff>
      <xdr:row>37</xdr:row>
      <xdr:rowOff>85725</xdr:rowOff>
    </xdr:to>
    <xdr:sp macro="" textlink="">
      <xdr:nvSpPr>
        <xdr:cNvPr id="2786" name="Line 13"/>
        <xdr:cNvSpPr>
          <a:spLocks noChangeShapeType="1"/>
        </xdr:cNvSpPr>
      </xdr:nvSpPr>
      <xdr:spPr bwMode="auto">
        <a:xfrm flipH="1">
          <a:off x="5934075" y="6076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36</xdr:row>
      <xdr:rowOff>95250</xdr:rowOff>
    </xdr:from>
    <xdr:to>
      <xdr:col>7</xdr:col>
      <xdr:colOff>628650</xdr:colOff>
      <xdr:row>37</xdr:row>
      <xdr:rowOff>133350</xdr:rowOff>
    </xdr:to>
    <xdr:sp macro="" textlink="">
      <xdr:nvSpPr>
        <xdr:cNvPr id="2062" name="Rectangle 14"/>
        <xdr:cNvSpPr>
          <a:spLocks noChangeArrowheads="1"/>
        </xdr:cNvSpPr>
      </xdr:nvSpPr>
      <xdr:spPr bwMode="auto">
        <a:xfrm>
          <a:off x="5705475" y="5924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161</xdr:row>
      <xdr:rowOff>85725</xdr:rowOff>
    </xdr:from>
    <xdr:to>
      <xdr:col>9</xdr:col>
      <xdr:colOff>657225</xdr:colOff>
      <xdr:row>166</xdr:row>
      <xdr:rowOff>95250</xdr:rowOff>
    </xdr:to>
    <xdr:grpSp>
      <xdr:nvGrpSpPr>
        <xdr:cNvPr id="2788" name="Group 15"/>
        <xdr:cNvGrpSpPr>
          <a:grpSpLocks/>
        </xdr:cNvGrpSpPr>
      </xdr:nvGrpSpPr>
      <xdr:grpSpPr bwMode="auto">
        <a:xfrm>
          <a:off x="5924550" y="25913514"/>
          <a:ext cx="1590675" cy="811631"/>
          <a:chOff x="702" y="1182"/>
          <a:chExt cx="167" cy="86"/>
        </a:xfrm>
      </xdr:grpSpPr>
      <xdr:sp macro="" textlink="">
        <xdr:nvSpPr>
          <xdr:cNvPr id="4499" name="Line 1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500" name="Line 1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501" name="Group 1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502" name="Freeform 1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503" name="Line 2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504" name="Freeform 2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505" name="Line 2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161</xdr:row>
      <xdr:rowOff>57150</xdr:rowOff>
    </xdr:from>
    <xdr:to>
      <xdr:col>7</xdr:col>
      <xdr:colOff>561975</xdr:colOff>
      <xdr:row>162</xdr:row>
      <xdr:rowOff>95250</xdr:rowOff>
    </xdr:to>
    <xdr:sp macro="" textlink="">
      <xdr:nvSpPr>
        <xdr:cNvPr id="2071" name="Rectangle 23"/>
        <xdr:cNvSpPr>
          <a:spLocks noChangeArrowheads="1"/>
        </xdr:cNvSpPr>
      </xdr:nvSpPr>
      <xdr:spPr bwMode="auto">
        <a:xfrm>
          <a:off x="5705475" y="26127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166</xdr:row>
      <xdr:rowOff>95250</xdr:rowOff>
    </xdr:from>
    <xdr:to>
      <xdr:col>9</xdr:col>
      <xdr:colOff>619125</xdr:colOff>
      <xdr:row>167</xdr:row>
      <xdr:rowOff>133350</xdr:rowOff>
    </xdr:to>
    <xdr:sp macro="" textlink="">
      <xdr:nvSpPr>
        <xdr:cNvPr id="2072" name="Rectangle 24"/>
        <xdr:cNvSpPr>
          <a:spLocks noChangeArrowheads="1"/>
        </xdr:cNvSpPr>
      </xdr:nvSpPr>
      <xdr:spPr bwMode="auto">
        <a:xfrm>
          <a:off x="7286625" y="26974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162</xdr:row>
      <xdr:rowOff>104775</xdr:rowOff>
    </xdr:from>
    <xdr:to>
      <xdr:col>7</xdr:col>
      <xdr:colOff>638175</xdr:colOff>
      <xdr:row>163</xdr:row>
      <xdr:rowOff>142875</xdr:rowOff>
    </xdr:to>
    <xdr:sp macro="" textlink="">
      <xdr:nvSpPr>
        <xdr:cNvPr id="2073" name="Rectangle 25"/>
        <xdr:cNvSpPr>
          <a:spLocks noChangeArrowheads="1"/>
        </xdr:cNvSpPr>
      </xdr:nvSpPr>
      <xdr:spPr bwMode="auto">
        <a:xfrm>
          <a:off x="5715000" y="26336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163</xdr:row>
      <xdr:rowOff>104775</xdr:rowOff>
    </xdr:from>
    <xdr:to>
      <xdr:col>8</xdr:col>
      <xdr:colOff>742950</xdr:colOff>
      <xdr:row>163</xdr:row>
      <xdr:rowOff>104775</xdr:rowOff>
    </xdr:to>
    <xdr:sp macro="" textlink="">
      <xdr:nvSpPr>
        <xdr:cNvPr id="2792" name="Line 26"/>
        <xdr:cNvSpPr>
          <a:spLocks noChangeShapeType="1"/>
        </xdr:cNvSpPr>
      </xdr:nvSpPr>
      <xdr:spPr bwMode="auto">
        <a:xfrm flipH="1">
          <a:off x="5934075" y="26498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165</xdr:row>
      <xdr:rowOff>85725</xdr:rowOff>
    </xdr:from>
    <xdr:to>
      <xdr:col>7</xdr:col>
      <xdr:colOff>666750</xdr:colOff>
      <xdr:row>165</xdr:row>
      <xdr:rowOff>85725</xdr:rowOff>
    </xdr:to>
    <xdr:sp macro="" textlink="">
      <xdr:nvSpPr>
        <xdr:cNvPr id="2793" name="Line 27"/>
        <xdr:cNvSpPr>
          <a:spLocks noChangeShapeType="1"/>
        </xdr:cNvSpPr>
      </xdr:nvSpPr>
      <xdr:spPr bwMode="auto">
        <a:xfrm flipH="1">
          <a:off x="5934075" y="26803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164</xdr:row>
      <xdr:rowOff>95250</xdr:rowOff>
    </xdr:from>
    <xdr:to>
      <xdr:col>7</xdr:col>
      <xdr:colOff>628650</xdr:colOff>
      <xdr:row>165</xdr:row>
      <xdr:rowOff>133350</xdr:rowOff>
    </xdr:to>
    <xdr:sp macro="" textlink="">
      <xdr:nvSpPr>
        <xdr:cNvPr id="2076" name="Rectangle 28"/>
        <xdr:cNvSpPr>
          <a:spLocks noChangeArrowheads="1"/>
        </xdr:cNvSpPr>
      </xdr:nvSpPr>
      <xdr:spPr bwMode="auto">
        <a:xfrm>
          <a:off x="5705475" y="26650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225</xdr:row>
      <xdr:rowOff>85725</xdr:rowOff>
    </xdr:from>
    <xdr:to>
      <xdr:col>9</xdr:col>
      <xdr:colOff>657225</xdr:colOff>
      <xdr:row>230</xdr:row>
      <xdr:rowOff>95250</xdr:rowOff>
    </xdr:to>
    <xdr:grpSp>
      <xdr:nvGrpSpPr>
        <xdr:cNvPr id="2795" name="Group 29"/>
        <xdr:cNvGrpSpPr>
          <a:grpSpLocks/>
        </xdr:cNvGrpSpPr>
      </xdr:nvGrpSpPr>
      <xdr:grpSpPr bwMode="auto">
        <a:xfrm>
          <a:off x="5924550" y="36180462"/>
          <a:ext cx="1590675" cy="811630"/>
          <a:chOff x="702" y="1182"/>
          <a:chExt cx="167" cy="86"/>
        </a:xfrm>
      </xdr:grpSpPr>
      <xdr:sp macro="" textlink="">
        <xdr:nvSpPr>
          <xdr:cNvPr id="4492" name="Line 3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93" name="Line 3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94" name="Group 3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95" name="Freeform 3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96" name="Line 3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97" name="Freeform 3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98" name="Line 3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225</xdr:row>
      <xdr:rowOff>57150</xdr:rowOff>
    </xdr:from>
    <xdr:to>
      <xdr:col>7</xdr:col>
      <xdr:colOff>561975</xdr:colOff>
      <xdr:row>226</xdr:row>
      <xdr:rowOff>95250</xdr:rowOff>
    </xdr:to>
    <xdr:sp macro="" textlink="">
      <xdr:nvSpPr>
        <xdr:cNvPr id="2085" name="Rectangle 37"/>
        <xdr:cNvSpPr>
          <a:spLocks noChangeArrowheads="1"/>
        </xdr:cNvSpPr>
      </xdr:nvSpPr>
      <xdr:spPr bwMode="auto">
        <a:xfrm>
          <a:off x="5705475" y="36490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230</xdr:row>
      <xdr:rowOff>95250</xdr:rowOff>
    </xdr:from>
    <xdr:to>
      <xdr:col>9</xdr:col>
      <xdr:colOff>619125</xdr:colOff>
      <xdr:row>231</xdr:row>
      <xdr:rowOff>133350</xdr:rowOff>
    </xdr:to>
    <xdr:sp macro="" textlink="">
      <xdr:nvSpPr>
        <xdr:cNvPr id="2086" name="Rectangle 38"/>
        <xdr:cNvSpPr>
          <a:spLocks noChangeArrowheads="1"/>
        </xdr:cNvSpPr>
      </xdr:nvSpPr>
      <xdr:spPr bwMode="auto">
        <a:xfrm>
          <a:off x="7286625" y="37338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226</xdr:row>
      <xdr:rowOff>104775</xdr:rowOff>
    </xdr:from>
    <xdr:to>
      <xdr:col>7</xdr:col>
      <xdr:colOff>638175</xdr:colOff>
      <xdr:row>227</xdr:row>
      <xdr:rowOff>142875</xdr:rowOff>
    </xdr:to>
    <xdr:sp macro="" textlink="">
      <xdr:nvSpPr>
        <xdr:cNvPr id="2087" name="Rectangle 39"/>
        <xdr:cNvSpPr>
          <a:spLocks noChangeArrowheads="1"/>
        </xdr:cNvSpPr>
      </xdr:nvSpPr>
      <xdr:spPr bwMode="auto">
        <a:xfrm>
          <a:off x="5715000" y="36699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227</xdr:row>
      <xdr:rowOff>104775</xdr:rowOff>
    </xdr:from>
    <xdr:to>
      <xdr:col>8</xdr:col>
      <xdr:colOff>742950</xdr:colOff>
      <xdr:row>227</xdr:row>
      <xdr:rowOff>104775</xdr:rowOff>
    </xdr:to>
    <xdr:sp macro="" textlink="">
      <xdr:nvSpPr>
        <xdr:cNvPr id="2799" name="Line 40"/>
        <xdr:cNvSpPr>
          <a:spLocks noChangeShapeType="1"/>
        </xdr:cNvSpPr>
      </xdr:nvSpPr>
      <xdr:spPr bwMode="auto">
        <a:xfrm flipH="1">
          <a:off x="5934075" y="36861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229</xdr:row>
      <xdr:rowOff>85725</xdr:rowOff>
    </xdr:from>
    <xdr:to>
      <xdr:col>7</xdr:col>
      <xdr:colOff>666750</xdr:colOff>
      <xdr:row>229</xdr:row>
      <xdr:rowOff>85725</xdr:rowOff>
    </xdr:to>
    <xdr:sp macro="" textlink="">
      <xdr:nvSpPr>
        <xdr:cNvPr id="2800" name="Line 41"/>
        <xdr:cNvSpPr>
          <a:spLocks noChangeShapeType="1"/>
        </xdr:cNvSpPr>
      </xdr:nvSpPr>
      <xdr:spPr bwMode="auto">
        <a:xfrm flipH="1">
          <a:off x="5934075" y="37166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228</xdr:row>
      <xdr:rowOff>95250</xdr:rowOff>
    </xdr:from>
    <xdr:to>
      <xdr:col>7</xdr:col>
      <xdr:colOff>628650</xdr:colOff>
      <xdr:row>229</xdr:row>
      <xdr:rowOff>133350</xdr:rowOff>
    </xdr:to>
    <xdr:sp macro="" textlink="">
      <xdr:nvSpPr>
        <xdr:cNvPr id="2090" name="Rectangle 42"/>
        <xdr:cNvSpPr>
          <a:spLocks noChangeArrowheads="1"/>
        </xdr:cNvSpPr>
      </xdr:nvSpPr>
      <xdr:spPr bwMode="auto">
        <a:xfrm>
          <a:off x="5705475" y="37014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289</xdr:row>
      <xdr:rowOff>85725</xdr:rowOff>
    </xdr:from>
    <xdr:to>
      <xdr:col>9</xdr:col>
      <xdr:colOff>657225</xdr:colOff>
      <xdr:row>294</xdr:row>
      <xdr:rowOff>95250</xdr:rowOff>
    </xdr:to>
    <xdr:grpSp>
      <xdr:nvGrpSpPr>
        <xdr:cNvPr id="2802" name="Group 43"/>
        <xdr:cNvGrpSpPr>
          <a:grpSpLocks/>
        </xdr:cNvGrpSpPr>
      </xdr:nvGrpSpPr>
      <xdr:grpSpPr bwMode="auto">
        <a:xfrm>
          <a:off x="5924550" y="46447409"/>
          <a:ext cx="1590675" cy="811630"/>
          <a:chOff x="702" y="1182"/>
          <a:chExt cx="167" cy="86"/>
        </a:xfrm>
      </xdr:grpSpPr>
      <xdr:sp macro="" textlink="">
        <xdr:nvSpPr>
          <xdr:cNvPr id="4485" name="Line 4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86" name="Line 4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87" name="Group 4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88" name="Freeform 4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89" name="Line 4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90" name="Freeform 4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91" name="Line 5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289</xdr:row>
      <xdr:rowOff>57150</xdr:rowOff>
    </xdr:from>
    <xdr:to>
      <xdr:col>7</xdr:col>
      <xdr:colOff>561975</xdr:colOff>
      <xdr:row>290</xdr:row>
      <xdr:rowOff>95250</xdr:rowOff>
    </xdr:to>
    <xdr:sp macro="" textlink="">
      <xdr:nvSpPr>
        <xdr:cNvPr id="2099" name="Rectangle 51"/>
        <xdr:cNvSpPr>
          <a:spLocks noChangeArrowheads="1"/>
        </xdr:cNvSpPr>
      </xdr:nvSpPr>
      <xdr:spPr bwMode="auto">
        <a:xfrm>
          <a:off x="5705475" y="46853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294</xdr:row>
      <xdr:rowOff>95250</xdr:rowOff>
    </xdr:from>
    <xdr:to>
      <xdr:col>9</xdr:col>
      <xdr:colOff>619125</xdr:colOff>
      <xdr:row>295</xdr:row>
      <xdr:rowOff>133350</xdr:rowOff>
    </xdr:to>
    <xdr:sp macro="" textlink="">
      <xdr:nvSpPr>
        <xdr:cNvPr id="2100" name="Rectangle 52"/>
        <xdr:cNvSpPr>
          <a:spLocks noChangeArrowheads="1"/>
        </xdr:cNvSpPr>
      </xdr:nvSpPr>
      <xdr:spPr bwMode="auto">
        <a:xfrm>
          <a:off x="7286625" y="47701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290</xdr:row>
      <xdr:rowOff>104775</xdr:rowOff>
    </xdr:from>
    <xdr:to>
      <xdr:col>7</xdr:col>
      <xdr:colOff>638175</xdr:colOff>
      <xdr:row>291</xdr:row>
      <xdr:rowOff>142875</xdr:rowOff>
    </xdr:to>
    <xdr:sp macro="" textlink="">
      <xdr:nvSpPr>
        <xdr:cNvPr id="2101" name="Rectangle 53"/>
        <xdr:cNvSpPr>
          <a:spLocks noChangeArrowheads="1"/>
        </xdr:cNvSpPr>
      </xdr:nvSpPr>
      <xdr:spPr bwMode="auto">
        <a:xfrm>
          <a:off x="5715000" y="47063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291</xdr:row>
      <xdr:rowOff>104775</xdr:rowOff>
    </xdr:from>
    <xdr:to>
      <xdr:col>8</xdr:col>
      <xdr:colOff>742950</xdr:colOff>
      <xdr:row>291</xdr:row>
      <xdr:rowOff>104775</xdr:rowOff>
    </xdr:to>
    <xdr:sp macro="" textlink="">
      <xdr:nvSpPr>
        <xdr:cNvPr id="2806" name="Line 54"/>
        <xdr:cNvSpPr>
          <a:spLocks noChangeShapeType="1"/>
        </xdr:cNvSpPr>
      </xdr:nvSpPr>
      <xdr:spPr bwMode="auto">
        <a:xfrm flipH="1">
          <a:off x="5934075" y="47224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293</xdr:row>
      <xdr:rowOff>85725</xdr:rowOff>
    </xdr:from>
    <xdr:to>
      <xdr:col>7</xdr:col>
      <xdr:colOff>666750</xdr:colOff>
      <xdr:row>293</xdr:row>
      <xdr:rowOff>85725</xdr:rowOff>
    </xdr:to>
    <xdr:sp macro="" textlink="">
      <xdr:nvSpPr>
        <xdr:cNvPr id="2807" name="Line 55"/>
        <xdr:cNvSpPr>
          <a:spLocks noChangeShapeType="1"/>
        </xdr:cNvSpPr>
      </xdr:nvSpPr>
      <xdr:spPr bwMode="auto">
        <a:xfrm flipH="1">
          <a:off x="5934075" y="47529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292</xdr:row>
      <xdr:rowOff>95250</xdr:rowOff>
    </xdr:from>
    <xdr:to>
      <xdr:col>7</xdr:col>
      <xdr:colOff>628650</xdr:colOff>
      <xdr:row>293</xdr:row>
      <xdr:rowOff>133350</xdr:rowOff>
    </xdr:to>
    <xdr:sp macro="" textlink="">
      <xdr:nvSpPr>
        <xdr:cNvPr id="2104" name="Rectangle 56"/>
        <xdr:cNvSpPr>
          <a:spLocks noChangeArrowheads="1"/>
        </xdr:cNvSpPr>
      </xdr:nvSpPr>
      <xdr:spPr bwMode="auto">
        <a:xfrm>
          <a:off x="5705475" y="47377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97</xdr:row>
      <xdr:rowOff>85725</xdr:rowOff>
    </xdr:from>
    <xdr:to>
      <xdr:col>9</xdr:col>
      <xdr:colOff>657225</xdr:colOff>
      <xdr:row>102</xdr:row>
      <xdr:rowOff>95250</xdr:rowOff>
    </xdr:to>
    <xdr:grpSp>
      <xdr:nvGrpSpPr>
        <xdr:cNvPr id="2809" name="Group 57"/>
        <xdr:cNvGrpSpPr>
          <a:grpSpLocks/>
        </xdr:cNvGrpSpPr>
      </xdr:nvGrpSpPr>
      <xdr:grpSpPr bwMode="auto">
        <a:xfrm>
          <a:off x="5924550" y="15646567"/>
          <a:ext cx="1590675" cy="811630"/>
          <a:chOff x="702" y="1182"/>
          <a:chExt cx="167" cy="86"/>
        </a:xfrm>
      </xdr:grpSpPr>
      <xdr:sp macro="" textlink="">
        <xdr:nvSpPr>
          <xdr:cNvPr id="4478" name="Line 5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79" name="Line 5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80" name="Group 6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81" name="Freeform 6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82" name="Line 6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83" name="Freeform 6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84" name="Line 6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97</xdr:row>
      <xdr:rowOff>57150</xdr:rowOff>
    </xdr:from>
    <xdr:to>
      <xdr:col>7</xdr:col>
      <xdr:colOff>561975</xdr:colOff>
      <xdr:row>98</xdr:row>
      <xdr:rowOff>95250</xdr:rowOff>
    </xdr:to>
    <xdr:sp macro="" textlink="">
      <xdr:nvSpPr>
        <xdr:cNvPr id="2113" name="Rectangle 65"/>
        <xdr:cNvSpPr>
          <a:spLocks noChangeArrowheads="1"/>
        </xdr:cNvSpPr>
      </xdr:nvSpPr>
      <xdr:spPr bwMode="auto">
        <a:xfrm>
          <a:off x="5705475" y="15763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102</xdr:row>
      <xdr:rowOff>95250</xdr:rowOff>
    </xdr:from>
    <xdr:to>
      <xdr:col>9</xdr:col>
      <xdr:colOff>619125</xdr:colOff>
      <xdr:row>103</xdr:row>
      <xdr:rowOff>133350</xdr:rowOff>
    </xdr:to>
    <xdr:sp macro="" textlink="">
      <xdr:nvSpPr>
        <xdr:cNvPr id="2114" name="Rectangle 66"/>
        <xdr:cNvSpPr>
          <a:spLocks noChangeArrowheads="1"/>
        </xdr:cNvSpPr>
      </xdr:nvSpPr>
      <xdr:spPr bwMode="auto">
        <a:xfrm>
          <a:off x="7286625" y="16611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98</xdr:row>
      <xdr:rowOff>104775</xdr:rowOff>
    </xdr:from>
    <xdr:to>
      <xdr:col>7</xdr:col>
      <xdr:colOff>638175</xdr:colOff>
      <xdr:row>99</xdr:row>
      <xdr:rowOff>142875</xdr:rowOff>
    </xdr:to>
    <xdr:sp macro="" textlink="">
      <xdr:nvSpPr>
        <xdr:cNvPr id="2115" name="Rectangle 67"/>
        <xdr:cNvSpPr>
          <a:spLocks noChangeArrowheads="1"/>
        </xdr:cNvSpPr>
      </xdr:nvSpPr>
      <xdr:spPr bwMode="auto">
        <a:xfrm>
          <a:off x="5715000" y="15973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99</xdr:row>
      <xdr:rowOff>104775</xdr:rowOff>
    </xdr:from>
    <xdr:to>
      <xdr:col>8</xdr:col>
      <xdr:colOff>742950</xdr:colOff>
      <xdr:row>99</xdr:row>
      <xdr:rowOff>104775</xdr:rowOff>
    </xdr:to>
    <xdr:sp macro="" textlink="">
      <xdr:nvSpPr>
        <xdr:cNvPr id="2813" name="Line 68"/>
        <xdr:cNvSpPr>
          <a:spLocks noChangeShapeType="1"/>
        </xdr:cNvSpPr>
      </xdr:nvSpPr>
      <xdr:spPr bwMode="auto">
        <a:xfrm flipH="1">
          <a:off x="5934075" y="16135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101</xdr:row>
      <xdr:rowOff>85725</xdr:rowOff>
    </xdr:from>
    <xdr:to>
      <xdr:col>7</xdr:col>
      <xdr:colOff>666750</xdr:colOff>
      <xdr:row>101</xdr:row>
      <xdr:rowOff>85725</xdr:rowOff>
    </xdr:to>
    <xdr:sp macro="" textlink="">
      <xdr:nvSpPr>
        <xdr:cNvPr id="2814" name="Line 69"/>
        <xdr:cNvSpPr>
          <a:spLocks noChangeShapeType="1"/>
        </xdr:cNvSpPr>
      </xdr:nvSpPr>
      <xdr:spPr bwMode="auto">
        <a:xfrm flipH="1">
          <a:off x="5934075" y="16440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100</xdr:row>
      <xdr:rowOff>95250</xdr:rowOff>
    </xdr:from>
    <xdr:to>
      <xdr:col>7</xdr:col>
      <xdr:colOff>628650</xdr:colOff>
      <xdr:row>101</xdr:row>
      <xdr:rowOff>133350</xdr:rowOff>
    </xdr:to>
    <xdr:sp macro="" textlink="">
      <xdr:nvSpPr>
        <xdr:cNvPr id="2118" name="Rectangle 70"/>
        <xdr:cNvSpPr>
          <a:spLocks noChangeArrowheads="1"/>
        </xdr:cNvSpPr>
      </xdr:nvSpPr>
      <xdr:spPr bwMode="auto">
        <a:xfrm>
          <a:off x="5705475" y="16287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353</xdr:row>
      <xdr:rowOff>85725</xdr:rowOff>
    </xdr:from>
    <xdr:to>
      <xdr:col>9</xdr:col>
      <xdr:colOff>657225</xdr:colOff>
      <xdr:row>358</xdr:row>
      <xdr:rowOff>95250</xdr:rowOff>
    </xdr:to>
    <xdr:grpSp>
      <xdr:nvGrpSpPr>
        <xdr:cNvPr id="2816" name="Group 71"/>
        <xdr:cNvGrpSpPr>
          <a:grpSpLocks/>
        </xdr:cNvGrpSpPr>
      </xdr:nvGrpSpPr>
      <xdr:grpSpPr bwMode="auto">
        <a:xfrm>
          <a:off x="5924550" y="56714357"/>
          <a:ext cx="1590675" cy="811630"/>
          <a:chOff x="702" y="1182"/>
          <a:chExt cx="167" cy="86"/>
        </a:xfrm>
      </xdr:grpSpPr>
      <xdr:sp macro="" textlink="">
        <xdr:nvSpPr>
          <xdr:cNvPr id="4471" name="Line 7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72" name="Line 7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73" name="Group 7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74" name="Freeform 7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75" name="Line 7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76" name="Freeform 7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77" name="Line 7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353</xdr:row>
      <xdr:rowOff>57150</xdr:rowOff>
    </xdr:from>
    <xdr:to>
      <xdr:col>7</xdr:col>
      <xdr:colOff>561975</xdr:colOff>
      <xdr:row>354</xdr:row>
      <xdr:rowOff>95250</xdr:rowOff>
    </xdr:to>
    <xdr:sp macro="" textlink="">
      <xdr:nvSpPr>
        <xdr:cNvPr id="2127" name="Rectangle 79"/>
        <xdr:cNvSpPr>
          <a:spLocks noChangeArrowheads="1"/>
        </xdr:cNvSpPr>
      </xdr:nvSpPr>
      <xdr:spPr bwMode="auto">
        <a:xfrm>
          <a:off x="5705475" y="57216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358</xdr:row>
      <xdr:rowOff>95250</xdr:rowOff>
    </xdr:from>
    <xdr:to>
      <xdr:col>9</xdr:col>
      <xdr:colOff>619125</xdr:colOff>
      <xdr:row>359</xdr:row>
      <xdr:rowOff>133350</xdr:rowOff>
    </xdr:to>
    <xdr:sp macro="" textlink="">
      <xdr:nvSpPr>
        <xdr:cNvPr id="2128" name="Rectangle 80"/>
        <xdr:cNvSpPr>
          <a:spLocks noChangeArrowheads="1"/>
        </xdr:cNvSpPr>
      </xdr:nvSpPr>
      <xdr:spPr bwMode="auto">
        <a:xfrm>
          <a:off x="7286625" y="58064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354</xdr:row>
      <xdr:rowOff>104775</xdr:rowOff>
    </xdr:from>
    <xdr:to>
      <xdr:col>7</xdr:col>
      <xdr:colOff>638175</xdr:colOff>
      <xdr:row>355</xdr:row>
      <xdr:rowOff>142875</xdr:rowOff>
    </xdr:to>
    <xdr:sp macro="" textlink="">
      <xdr:nvSpPr>
        <xdr:cNvPr id="2129" name="Rectangle 81"/>
        <xdr:cNvSpPr>
          <a:spLocks noChangeArrowheads="1"/>
        </xdr:cNvSpPr>
      </xdr:nvSpPr>
      <xdr:spPr bwMode="auto">
        <a:xfrm>
          <a:off x="5715000" y="57426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355</xdr:row>
      <xdr:rowOff>104775</xdr:rowOff>
    </xdr:from>
    <xdr:to>
      <xdr:col>8</xdr:col>
      <xdr:colOff>742950</xdr:colOff>
      <xdr:row>355</xdr:row>
      <xdr:rowOff>104775</xdr:rowOff>
    </xdr:to>
    <xdr:sp macro="" textlink="">
      <xdr:nvSpPr>
        <xdr:cNvPr id="2820" name="Line 82"/>
        <xdr:cNvSpPr>
          <a:spLocks noChangeShapeType="1"/>
        </xdr:cNvSpPr>
      </xdr:nvSpPr>
      <xdr:spPr bwMode="auto">
        <a:xfrm flipH="1">
          <a:off x="5934075" y="57588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357</xdr:row>
      <xdr:rowOff>85725</xdr:rowOff>
    </xdr:from>
    <xdr:to>
      <xdr:col>7</xdr:col>
      <xdr:colOff>666750</xdr:colOff>
      <xdr:row>357</xdr:row>
      <xdr:rowOff>85725</xdr:rowOff>
    </xdr:to>
    <xdr:sp macro="" textlink="">
      <xdr:nvSpPr>
        <xdr:cNvPr id="2821" name="Line 83"/>
        <xdr:cNvSpPr>
          <a:spLocks noChangeShapeType="1"/>
        </xdr:cNvSpPr>
      </xdr:nvSpPr>
      <xdr:spPr bwMode="auto">
        <a:xfrm flipH="1">
          <a:off x="5934075" y="57892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356</xdr:row>
      <xdr:rowOff>95250</xdr:rowOff>
    </xdr:from>
    <xdr:to>
      <xdr:col>7</xdr:col>
      <xdr:colOff>628650</xdr:colOff>
      <xdr:row>357</xdr:row>
      <xdr:rowOff>133350</xdr:rowOff>
    </xdr:to>
    <xdr:sp macro="" textlink="">
      <xdr:nvSpPr>
        <xdr:cNvPr id="2132" name="Rectangle 84"/>
        <xdr:cNvSpPr>
          <a:spLocks noChangeArrowheads="1"/>
        </xdr:cNvSpPr>
      </xdr:nvSpPr>
      <xdr:spPr bwMode="auto">
        <a:xfrm>
          <a:off x="5705475" y="57740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417</xdr:row>
      <xdr:rowOff>85725</xdr:rowOff>
    </xdr:from>
    <xdr:to>
      <xdr:col>9</xdr:col>
      <xdr:colOff>657225</xdr:colOff>
      <xdr:row>422</xdr:row>
      <xdr:rowOff>95250</xdr:rowOff>
    </xdr:to>
    <xdr:grpSp>
      <xdr:nvGrpSpPr>
        <xdr:cNvPr id="2823" name="Group 85"/>
        <xdr:cNvGrpSpPr>
          <a:grpSpLocks/>
        </xdr:cNvGrpSpPr>
      </xdr:nvGrpSpPr>
      <xdr:grpSpPr bwMode="auto">
        <a:xfrm>
          <a:off x="5924550" y="66981304"/>
          <a:ext cx="1590675" cy="811630"/>
          <a:chOff x="702" y="1182"/>
          <a:chExt cx="167" cy="86"/>
        </a:xfrm>
      </xdr:grpSpPr>
      <xdr:sp macro="" textlink="">
        <xdr:nvSpPr>
          <xdr:cNvPr id="4464" name="Line 8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65" name="Line 8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66" name="Group 8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67" name="Freeform 8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68" name="Line 9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69" name="Freeform 9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70" name="Line 9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417</xdr:row>
      <xdr:rowOff>57150</xdr:rowOff>
    </xdr:from>
    <xdr:to>
      <xdr:col>7</xdr:col>
      <xdr:colOff>561975</xdr:colOff>
      <xdr:row>418</xdr:row>
      <xdr:rowOff>95250</xdr:rowOff>
    </xdr:to>
    <xdr:sp macro="" textlink="">
      <xdr:nvSpPr>
        <xdr:cNvPr id="2141" name="Rectangle 93"/>
        <xdr:cNvSpPr>
          <a:spLocks noChangeArrowheads="1"/>
        </xdr:cNvSpPr>
      </xdr:nvSpPr>
      <xdr:spPr bwMode="auto">
        <a:xfrm>
          <a:off x="5705475" y="67579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422</xdr:row>
      <xdr:rowOff>95250</xdr:rowOff>
    </xdr:from>
    <xdr:to>
      <xdr:col>9</xdr:col>
      <xdr:colOff>619125</xdr:colOff>
      <xdr:row>423</xdr:row>
      <xdr:rowOff>133350</xdr:rowOff>
    </xdr:to>
    <xdr:sp macro="" textlink="">
      <xdr:nvSpPr>
        <xdr:cNvPr id="2142" name="Rectangle 94"/>
        <xdr:cNvSpPr>
          <a:spLocks noChangeArrowheads="1"/>
        </xdr:cNvSpPr>
      </xdr:nvSpPr>
      <xdr:spPr bwMode="auto">
        <a:xfrm>
          <a:off x="7286625" y="68427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418</xdr:row>
      <xdr:rowOff>104775</xdr:rowOff>
    </xdr:from>
    <xdr:to>
      <xdr:col>7</xdr:col>
      <xdr:colOff>638175</xdr:colOff>
      <xdr:row>419</xdr:row>
      <xdr:rowOff>142875</xdr:rowOff>
    </xdr:to>
    <xdr:sp macro="" textlink="">
      <xdr:nvSpPr>
        <xdr:cNvPr id="2143" name="Rectangle 95"/>
        <xdr:cNvSpPr>
          <a:spLocks noChangeArrowheads="1"/>
        </xdr:cNvSpPr>
      </xdr:nvSpPr>
      <xdr:spPr bwMode="auto">
        <a:xfrm>
          <a:off x="5715000" y="67789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419</xdr:row>
      <xdr:rowOff>104775</xdr:rowOff>
    </xdr:from>
    <xdr:to>
      <xdr:col>8</xdr:col>
      <xdr:colOff>742950</xdr:colOff>
      <xdr:row>419</xdr:row>
      <xdr:rowOff>104775</xdr:rowOff>
    </xdr:to>
    <xdr:sp macro="" textlink="">
      <xdr:nvSpPr>
        <xdr:cNvPr id="2827" name="Line 96"/>
        <xdr:cNvSpPr>
          <a:spLocks noChangeShapeType="1"/>
        </xdr:cNvSpPr>
      </xdr:nvSpPr>
      <xdr:spPr bwMode="auto">
        <a:xfrm flipH="1">
          <a:off x="5934075" y="67951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421</xdr:row>
      <xdr:rowOff>85725</xdr:rowOff>
    </xdr:from>
    <xdr:to>
      <xdr:col>7</xdr:col>
      <xdr:colOff>666750</xdr:colOff>
      <xdr:row>421</xdr:row>
      <xdr:rowOff>85725</xdr:rowOff>
    </xdr:to>
    <xdr:sp macro="" textlink="">
      <xdr:nvSpPr>
        <xdr:cNvPr id="2828" name="Line 97"/>
        <xdr:cNvSpPr>
          <a:spLocks noChangeShapeType="1"/>
        </xdr:cNvSpPr>
      </xdr:nvSpPr>
      <xdr:spPr bwMode="auto">
        <a:xfrm flipH="1">
          <a:off x="5934075" y="68256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420</xdr:row>
      <xdr:rowOff>95250</xdr:rowOff>
    </xdr:from>
    <xdr:to>
      <xdr:col>7</xdr:col>
      <xdr:colOff>628650</xdr:colOff>
      <xdr:row>421</xdr:row>
      <xdr:rowOff>133350</xdr:rowOff>
    </xdr:to>
    <xdr:sp macro="" textlink="">
      <xdr:nvSpPr>
        <xdr:cNvPr id="2146" name="Rectangle 98"/>
        <xdr:cNvSpPr>
          <a:spLocks noChangeArrowheads="1"/>
        </xdr:cNvSpPr>
      </xdr:nvSpPr>
      <xdr:spPr bwMode="auto">
        <a:xfrm>
          <a:off x="5705475" y="68103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481</xdr:row>
      <xdr:rowOff>85725</xdr:rowOff>
    </xdr:from>
    <xdr:to>
      <xdr:col>9</xdr:col>
      <xdr:colOff>657225</xdr:colOff>
      <xdr:row>486</xdr:row>
      <xdr:rowOff>95250</xdr:rowOff>
    </xdr:to>
    <xdr:grpSp>
      <xdr:nvGrpSpPr>
        <xdr:cNvPr id="2830" name="Group 99"/>
        <xdr:cNvGrpSpPr>
          <a:grpSpLocks/>
        </xdr:cNvGrpSpPr>
      </xdr:nvGrpSpPr>
      <xdr:grpSpPr bwMode="auto">
        <a:xfrm>
          <a:off x="5924550" y="77248251"/>
          <a:ext cx="1590675" cy="811631"/>
          <a:chOff x="702" y="1182"/>
          <a:chExt cx="167" cy="86"/>
        </a:xfrm>
      </xdr:grpSpPr>
      <xdr:sp macro="" textlink="">
        <xdr:nvSpPr>
          <xdr:cNvPr id="4457" name="Line 10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58" name="Line 10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59" name="Group 10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60" name="Freeform 10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61" name="Line 10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62" name="Freeform 10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63" name="Line 10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481</xdr:row>
      <xdr:rowOff>57150</xdr:rowOff>
    </xdr:from>
    <xdr:to>
      <xdr:col>7</xdr:col>
      <xdr:colOff>561975</xdr:colOff>
      <xdr:row>482</xdr:row>
      <xdr:rowOff>95250</xdr:rowOff>
    </xdr:to>
    <xdr:sp macro="" textlink="">
      <xdr:nvSpPr>
        <xdr:cNvPr id="2155" name="Rectangle 107"/>
        <xdr:cNvSpPr>
          <a:spLocks noChangeArrowheads="1"/>
        </xdr:cNvSpPr>
      </xdr:nvSpPr>
      <xdr:spPr bwMode="auto">
        <a:xfrm>
          <a:off x="5705475" y="77943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486</xdr:row>
      <xdr:rowOff>95250</xdr:rowOff>
    </xdr:from>
    <xdr:to>
      <xdr:col>9</xdr:col>
      <xdr:colOff>619125</xdr:colOff>
      <xdr:row>487</xdr:row>
      <xdr:rowOff>133350</xdr:rowOff>
    </xdr:to>
    <xdr:sp macro="" textlink="">
      <xdr:nvSpPr>
        <xdr:cNvPr id="2156" name="Rectangle 108"/>
        <xdr:cNvSpPr>
          <a:spLocks noChangeArrowheads="1"/>
        </xdr:cNvSpPr>
      </xdr:nvSpPr>
      <xdr:spPr bwMode="auto">
        <a:xfrm>
          <a:off x="7286625" y="78790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482</xdr:row>
      <xdr:rowOff>104775</xdr:rowOff>
    </xdr:from>
    <xdr:to>
      <xdr:col>7</xdr:col>
      <xdr:colOff>638175</xdr:colOff>
      <xdr:row>483</xdr:row>
      <xdr:rowOff>142875</xdr:rowOff>
    </xdr:to>
    <xdr:sp macro="" textlink="">
      <xdr:nvSpPr>
        <xdr:cNvPr id="2157" name="Rectangle 109"/>
        <xdr:cNvSpPr>
          <a:spLocks noChangeArrowheads="1"/>
        </xdr:cNvSpPr>
      </xdr:nvSpPr>
      <xdr:spPr bwMode="auto">
        <a:xfrm>
          <a:off x="5715000" y="78152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483</xdr:row>
      <xdr:rowOff>104775</xdr:rowOff>
    </xdr:from>
    <xdr:to>
      <xdr:col>8</xdr:col>
      <xdr:colOff>742950</xdr:colOff>
      <xdr:row>483</xdr:row>
      <xdr:rowOff>104775</xdr:rowOff>
    </xdr:to>
    <xdr:sp macro="" textlink="">
      <xdr:nvSpPr>
        <xdr:cNvPr id="2834" name="Line 110"/>
        <xdr:cNvSpPr>
          <a:spLocks noChangeShapeType="1"/>
        </xdr:cNvSpPr>
      </xdr:nvSpPr>
      <xdr:spPr bwMode="auto">
        <a:xfrm flipH="1">
          <a:off x="5934075" y="78314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485</xdr:row>
      <xdr:rowOff>85725</xdr:rowOff>
    </xdr:from>
    <xdr:to>
      <xdr:col>7</xdr:col>
      <xdr:colOff>666750</xdr:colOff>
      <xdr:row>485</xdr:row>
      <xdr:rowOff>85725</xdr:rowOff>
    </xdr:to>
    <xdr:sp macro="" textlink="">
      <xdr:nvSpPr>
        <xdr:cNvPr id="2835" name="Line 111"/>
        <xdr:cNvSpPr>
          <a:spLocks noChangeShapeType="1"/>
        </xdr:cNvSpPr>
      </xdr:nvSpPr>
      <xdr:spPr bwMode="auto">
        <a:xfrm flipH="1">
          <a:off x="5934075" y="78619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484</xdr:row>
      <xdr:rowOff>95250</xdr:rowOff>
    </xdr:from>
    <xdr:to>
      <xdr:col>7</xdr:col>
      <xdr:colOff>628650</xdr:colOff>
      <xdr:row>485</xdr:row>
      <xdr:rowOff>133350</xdr:rowOff>
    </xdr:to>
    <xdr:sp macro="" textlink="">
      <xdr:nvSpPr>
        <xdr:cNvPr id="2160" name="Rectangle 112"/>
        <xdr:cNvSpPr>
          <a:spLocks noChangeArrowheads="1"/>
        </xdr:cNvSpPr>
      </xdr:nvSpPr>
      <xdr:spPr bwMode="auto">
        <a:xfrm>
          <a:off x="5705475" y="78466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545</xdr:row>
      <xdr:rowOff>85725</xdr:rowOff>
    </xdr:from>
    <xdr:to>
      <xdr:col>9</xdr:col>
      <xdr:colOff>657225</xdr:colOff>
      <xdr:row>550</xdr:row>
      <xdr:rowOff>95250</xdr:rowOff>
    </xdr:to>
    <xdr:grpSp>
      <xdr:nvGrpSpPr>
        <xdr:cNvPr id="2837" name="Group 113"/>
        <xdr:cNvGrpSpPr>
          <a:grpSpLocks/>
        </xdr:cNvGrpSpPr>
      </xdr:nvGrpSpPr>
      <xdr:grpSpPr bwMode="auto">
        <a:xfrm>
          <a:off x="5924550" y="87515199"/>
          <a:ext cx="1590675" cy="811630"/>
          <a:chOff x="702" y="1182"/>
          <a:chExt cx="167" cy="86"/>
        </a:xfrm>
      </xdr:grpSpPr>
      <xdr:sp macro="" textlink="">
        <xdr:nvSpPr>
          <xdr:cNvPr id="4450" name="Line 11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51" name="Line 11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52" name="Group 11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53" name="Freeform 11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54" name="Line 11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55" name="Freeform 11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56" name="Line 12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545</xdr:row>
      <xdr:rowOff>57150</xdr:rowOff>
    </xdr:from>
    <xdr:to>
      <xdr:col>7</xdr:col>
      <xdr:colOff>561975</xdr:colOff>
      <xdr:row>546</xdr:row>
      <xdr:rowOff>95250</xdr:rowOff>
    </xdr:to>
    <xdr:sp macro="" textlink="">
      <xdr:nvSpPr>
        <xdr:cNvPr id="2169" name="Rectangle 121"/>
        <xdr:cNvSpPr>
          <a:spLocks noChangeArrowheads="1"/>
        </xdr:cNvSpPr>
      </xdr:nvSpPr>
      <xdr:spPr bwMode="auto">
        <a:xfrm>
          <a:off x="5705475" y="88306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550</xdr:row>
      <xdr:rowOff>95250</xdr:rowOff>
    </xdr:from>
    <xdr:to>
      <xdr:col>9</xdr:col>
      <xdr:colOff>619125</xdr:colOff>
      <xdr:row>551</xdr:row>
      <xdr:rowOff>133350</xdr:rowOff>
    </xdr:to>
    <xdr:sp macro="" textlink="">
      <xdr:nvSpPr>
        <xdr:cNvPr id="2170" name="Rectangle 122"/>
        <xdr:cNvSpPr>
          <a:spLocks noChangeArrowheads="1"/>
        </xdr:cNvSpPr>
      </xdr:nvSpPr>
      <xdr:spPr bwMode="auto">
        <a:xfrm>
          <a:off x="7286625" y="89154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546</xdr:row>
      <xdr:rowOff>104775</xdr:rowOff>
    </xdr:from>
    <xdr:to>
      <xdr:col>7</xdr:col>
      <xdr:colOff>638175</xdr:colOff>
      <xdr:row>547</xdr:row>
      <xdr:rowOff>142875</xdr:rowOff>
    </xdr:to>
    <xdr:sp macro="" textlink="">
      <xdr:nvSpPr>
        <xdr:cNvPr id="2171" name="Rectangle 123"/>
        <xdr:cNvSpPr>
          <a:spLocks noChangeArrowheads="1"/>
        </xdr:cNvSpPr>
      </xdr:nvSpPr>
      <xdr:spPr bwMode="auto">
        <a:xfrm>
          <a:off x="5715000" y="88515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547</xdr:row>
      <xdr:rowOff>104775</xdr:rowOff>
    </xdr:from>
    <xdr:to>
      <xdr:col>8</xdr:col>
      <xdr:colOff>742950</xdr:colOff>
      <xdr:row>547</xdr:row>
      <xdr:rowOff>104775</xdr:rowOff>
    </xdr:to>
    <xdr:sp macro="" textlink="">
      <xdr:nvSpPr>
        <xdr:cNvPr id="2841" name="Line 124"/>
        <xdr:cNvSpPr>
          <a:spLocks noChangeShapeType="1"/>
        </xdr:cNvSpPr>
      </xdr:nvSpPr>
      <xdr:spPr bwMode="auto">
        <a:xfrm flipH="1">
          <a:off x="5934075" y="88677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549</xdr:row>
      <xdr:rowOff>85725</xdr:rowOff>
    </xdr:from>
    <xdr:to>
      <xdr:col>7</xdr:col>
      <xdr:colOff>666750</xdr:colOff>
      <xdr:row>549</xdr:row>
      <xdr:rowOff>85725</xdr:rowOff>
    </xdr:to>
    <xdr:sp macro="" textlink="">
      <xdr:nvSpPr>
        <xdr:cNvPr id="2842" name="Line 125"/>
        <xdr:cNvSpPr>
          <a:spLocks noChangeShapeType="1"/>
        </xdr:cNvSpPr>
      </xdr:nvSpPr>
      <xdr:spPr bwMode="auto">
        <a:xfrm flipH="1">
          <a:off x="5934075" y="88982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548</xdr:row>
      <xdr:rowOff>95250</xdr:rowOff>
    </xdr:from>
    <xdr:to>
      <xdr:col>7</xdr:col>
      <xdr:colOff>628650</xdr:colOff>
      <xdr:row>549</xdr:row>
      <xdr:rowOff>133350</xdr:rowOff>
    </xdr:to>
    <xdr:sp macro="" textlink="">
      <xdr:nvSpPr>
        <xdr:cNvPr id="2174" name="Rectangle 126"/>
        <xdr:cNvSpPr>
          <a:spLocks noChangeArrowheads="1"/>
        </xdr:cNvSpPr>
      </xdr:nvSpPr>
      <xdr:spPr bwMode="auto">
        <a:xfrm>
          <a:off x="5705475" y="88830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609</xdr:row>
      <xdr:rowOff>85725</xdr:rowOff>
    </xdr:from>
    <xdr:to>
      <xdr:col>9</xdr:col>
      <xdr:colOff>657225</xdr:colOff>
      <xdr:row>614</xdr:row>
      <xdr:rowOff>95250</xdr:rowOff>
    </xdr:to>
    <xdr:grpSp>
      <xdr:nvGrpSpPr>
        <xdr:cNvPr id="2844" name="Group 127"/>
        <xdr:cNvGrpSpPr>
          <a:grpSpLocks/>
        </xdr:cNvGrpSpPr>
      </xdr:nvGrpSpPr>
      <xdr:grpSpPr bwMode="auto">
        <a:xfrm>
          <a:off x="5924550" y="97782146"/>
          <a:ext cx="1590675" cy="811630"/>
          <a:chOff x="702" y="1182"/>
          <a:chExt cx="167" cy="86"/>
        </a:xfrm>
      </xdr:grpSpPr>
      <xdr:sp macro="" textlink="">
        <xdr:nvSpPr>
          <xdr:cNvPr id="4443" name="Line 12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44" name="Line 12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45" name="Group 13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46" name="Freeform 13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47" name="Line 13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48" name="Freeform 13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49" name="Line 13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609</xdr:row>
      <xdr:rowOff>57150</xdr:rowOff>
    </xdr:from>
    <xdr:to>
      <xdr:col>7</xdr:col>
      <xdr:colOff>561975</xdr:colOff>
      <xdr:row>610</xdr:row>
      <xdr:rowOff>95250</xdr:rowOff>
    </xdr:to>
    <xdr:sp macro="" textlink="">
      <xdr:nvSpPr>
        <xdr:cNvPr id="2183" name="Rectangle 135"/>
        <xdr:cNvSpPr>
          <a:spLocks noChangeArrowheads="1"/>
        </xdr:cNvSpPr>
      </xdr:nvSpPr>
      <xdr:spPr bwMode="auto">
        <a:xfrm>
          <a:off x="5705475" y="98669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614</xdr:row>
      <xdr:rowOff>95250</xdr:rowOff>
    </xdr:from>
    <xdr:to>
      <xdr:col>9</xdr:col>
      <xdr:colOff>619125</xdr:colOff>
      <xdr:row>615</xdr:row>
      <xdr:rowOff>133350</xdr:rowOff>
    </xdr:to>
    <xdr:sp macro="" textlink="">
      <xdr:nvSpPr>
        <xdr:cNvPr id="2184" name="Rectangle 136"/>
        <xdr:cNvSpPr>
          <a:spLocks noChangeArrowheads="1"/>
        </xdr:cNvSpPr>
      </xdr:nvSpPr>
      <xdr:spPr bwMode="auto">
        <a:xfrm>
          <a:off x="7286625" y="99517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610</xdr:row>
      <xdr:rowOff>104775</xdr:rowOff>
    </xdr:from>
    <xdr:to>
      <xdr:col>7</xdr:col>
      <xdr:colOff>638175</xdr:colOff>
      <xdr:row>611</xdr:row>
      <xdr:rowOff>142875</xdr:rowOff>
    </xdr:to>
    <xdr:sp macro="" textlink="">
      <xdr:nvSpPr>
        <xdr:cNvPr id="2185" name="Rectangle 137"/>
        <xdr:cNvSpPr>
          <a:spLocks noChangeArrowheads="1"/>
        </xdr:cNvSpPr>
      </xdr:nvSpPr>
      <xdr:spPr bwMode="auto">
        <a:xfrm>
          <a:off x="5715000" y="98879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611</xdr:row>
      <xdr:rowOff>104775</xdr:rowOff>
    </xdr:from>
    <xdr:to>
      <xdr:col>8</xdr:col>
      <xdr:colOff>742950</xdr:colOff>
      <xdr:row>611</xdr:row>
      <xdr:rowOff>104775</xdr:rowOff>
    </xdr:to>
    <xdr:sp macro="" textlink="">
      <xdr:nvSpPr>
        <xdr:cNvPr id="2848" name="Line 138"/>
        <xdr:cNvSpPr>
          <a:spLocks noChangeShapeType="1"/>
        </xdr:cNvSpPr>
      </xdr:nvSpPr>
      <xdr:spPr bwMode="auto">
        <a:xfrm flipH="1">
          <a:off x="5934075" y="99040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613</xdr:row>
      <xdr:rowOff>85725</xdr:rowOff>
    </xdr:from>
    <xdr:to>
      <xdr:col>7</xdr:col>
      <xdr:colOff>666750</xdr:colOff>
      <xdr:row>613</xdr:row>
      <xdr:rowOff>85725</xdr:rowOff>
    </xdr:to>
    <xdr:sp macro="" textlink="">
      <xdr:nvSpPr>
        <xdr:cNvPr id="2849" name="Line 139"/>
        <xdr:cNvSpPr>
          <a:spLocks noChangeShapeType="1"/>
        </xdr:cNvSpPr>
      </xdr:nvSpPr>
      <xdr:spPr bwMode="auto">
        <a:xfrm flipH="1">
          <a:off x="5934075" y="99345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612</xdr:row>
      <xdr:rowOff>95250</xdr:rowOff>
    </xdr:from>
    <xdr:to>
      <xdr:col>7</xdr:col>
      <xdr:colOff>628650</xdr:colOff>
      <xdr:row>613</xdr:row>
      <xdr:rowOff>133350</xdr:rowOff>
    </xdr:to>
    <xdr:sp macro="" textlink="">
      <xdr:nvSpPr>
        <xdr:cNvPr id="2188" name="Rectangle 140"/>
        <xdr:cNvSpPr>
          <a:spLocks noChangeArrowheads="1"/>
        </xdr:cNvSpPr>
      </xdr:nvSpPr>
      <xdr:spPr bwMode="auto">
        <a:xfrm>
          <a:off x="5705475" y="99193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673</xdr:row>
      <xdr:rowOff>85725</xdr:rowOff>
    </xdr:from>
    <xdr:to>
      <xdr:col>9</xdr:col>
      <xdr:colOff>657225</xdr:colOff>
      <xdr:row>678</xdr:row>
      <xdr:rowOff>95250</xdr:rowOff>
    </xdr:to>
    <xdr:grpSp>
      <xdr:nvGrpSpPr>
        <xdr:cNvPr id="2851" name="Group 145"/>
        <xdr:cNvGrpSpPr>
          <a:grpSpLocks/>
        </xdr:cNvGrpSpPr>
      </xdr:nvGrpSpPr>
      <xdr:grpSpPr bwMode="auto">
        <a:xfrm>
          <a:off x="5924550" y="108049093"/>
          <a:ext cx="1590675" cy="811631"/>
          <a:chOff x="702" y="1182"/>
          <a:chExt cx="167" cy="86"/>
        </a:xfrm>
      </xdr:grpSpPr>
      <xdr:sp macro="" textlink="">
        <xdr:nvSpPr>
          <xdr:cNvPr id="4436" name="Line 14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37" name="Line 14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38" name="Group 14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39" name="Freeform 14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40" name="Line 15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41" name="Freeform 15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42" name="Line 15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673</xdr:row>
      <xdr:rowOff>57150</xdr:rowOff>
    </xdr:from>
    <xdr:to>
      <xdr:col>7</xdr:col>
      <xdr:colOff>561975</xdr:colOff>
      <xdr:row>674</xdr:row>
      <xdr:rowOff>95250</xdr:rowOff>
    </xdr:to>
    <xdr:sp macro="" textlink="">
      <xdr:nvSpPr>
        <xdr:cNvPr id="2201" name="Rectangle 153"/>
        <xdr:cNvSpPr>
          <a:spLocks noChangeArrowheads="1"/>
        </xdr:cNvSpPr>
      </xdr:nvSpPr>
      <xdr:spPr bwMode="auto">
        <a:xfrm>
          <a:off x="5705475" y="109032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678</xdr:row>
      <xdr:rowOff>95250</xdr:rowOff>
    </xdr:from>
    <xdr:to>
      <xdr:col>9</xdr:col>
      <xdr:colOff>619125</xdr:colOff>
      <xdr:row>679</xdr:row>
      <xdr:rowOff>133350</xdr:rowOff>
    </xdr:to>
    <xdr:sp macro="" textlink="">
      <xdr:nvSpPr>
        <xdr:cNvPr id="2202" name="Rectangle 154"/>
        <xdr:cNvSpPr>
          <a:spLocks noChangeArrowheads="1"/>
        </xdr:cNvSpPr>
      </xdr:nvSpPr>
      <xdr:spPr bwMode="auto">
        <a:xfrm>
          <a:off x="7286625" y="109880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674</xdr:row>
      <xdr:rowOff>104775</xdr:rowOff>
    </xdr:from>
    <xdr:to>
      <xdr:col>7</xdr:col>
      <xdr:colOff>638175</xdr:colOff>
      <xdr:row>675</xdr:row>
      <xdr:rowOff>142875</xdr:rowOff>
    </xdr:to>
    <xdr:sp macro="" textlink="">
      <xdr:nvSpPr>
        <xdr:cNvPr id="2203" name="Rectangle 155"/>
        <xdr:cNvSpPr>
          <a:spLocks noChangeArrowheads="1"/>
        </xdr:cNvSpPr>
      </xdr:nvSpPr>
      <xdr:spPr bwMode="auto">
        <a:xfrm>
          <a:off x="5715000" y="109242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675</xdr:row>
      <xdr:rowOff>104775</xdr:rowOff>
    </xdr:from>
    <xdr:to>
      <xdr:col>8</xdr:col>
      <xdr:colOff>742950</xdr:colOff>
      <xdr:row>675</xdr:row>
      <xdr:rowOff>104775</xdr:rowOff>
    </xdr:to>
    <xdr:sp macro="" textlink="">
      <xdr:nvSpPr>
        <xdr:cNvPr id="2855" name="Line 156"/>
        <xdr:cNvSpPr>
          <a:spLocks noChangeShapeType="1"/>
        </xdr:cNvSpPr>
      </xdr:nvSpPr>
      <xdr:spPr bwMode="auto">
        <a:xfrm flipH="1">
          <a:off x="5934075" y="109404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677</xdr:row>
      <xdr:rowOff>85725</xdr:rowOff>
    </xdr:from>
    <xdr:to>
      <xdr:col>7</xdr:col>
      <xdr:colOff>666750</xdr:colOff>
      <xdr:row>677</xdr:row>
      <xdr:rowOff>85725</xdr:rowOff>
    </xdr:to>
    <xdr:sp macro="" textlink="">
      <xdr:nvSpPr>
        <xdr:cNvPr id="2856" name="Line 157"/>
        <xdr:cNvSpPr>
          <a:spLocks noChangeShapeType="1"/>
        </xdr:cNvSpPr>
      </xdr:nvSpPr>
      <xdr:spPr bwMode="auto">
        <a:xfrm flipH="1">
          <a:off x="5934075" y="109708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676</xdr:row>
      <xdr:rowOff>95250</xdr:rowOff>
    </xdr:from>
    <xdr:to>
      <xdr:col>7</xdr:col>
      <xdr:colOff>628650</xdr:colOff>
      <xdr:row>677</xdr:row>
      <xdr:rowOff>133350</xdr:rowOff>
    </xdr:to>
    <xdr:sp macro="" textlink="">
      <xdr:nvSpPr>
        <xdr:cNvPr id="2206" name="Rectangle 158"/>
        <xdr:cNvSpPr>
          <a:spLocks noChangeArrowheads="1"/>
        </xdr:cNvSpPr>
      </xdr:nvSpPr>
      <xdr:spPr bwMode="auto">
        <a:xfrm>
          <a:off x="5705475" y="109556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737</xdr:row>
      <xdr:rowOff>85725</xdr:rowOff>
    </xdr:from>
    <xdr:to>
      <xdr:col>9</xdr:col>
      <xdr:colOff>657225</xdr:colOff>
      <xdr:row>742</xdr:row>
      <xdr:rowOff>95250</xdr:rowOff>
    </xdr:to>
    <xdr:grpSp>
      <xdr:nvGrpSpPr>
        <xdr:cNvPr id="2858" name="Group 159"/>
        <xdr:cNvGrpSpPr>
          <a:grpSpLocks/>
        </xdr:cNvGrpSpPr>
      </xdr:nvGrpSpPr>
      <xdr:grpSpPr bwMode="auto">
        <a:xfrm>
          <a:off x="5924550" y="118316041"/>
          <a:ext cx="1590675" cy="811630"/>
          <a:chOff x="702" y="1182"/>
          <a:chExt cx="167" cy="86"/>
        </a:xfrm>
      </xdr:grpSpPr>
      <xdr:sp macro="" textlink="">
        <xdr:nvSpPr>
          <xdr:cNvPr id="4429" name="Line 16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30" name="Line 16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31" name="Group 16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32" name="Freeform 16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33" name="Line 16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34" name="Freeform 16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35" name="Line 16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737</xdr:row>
      <xdr:rowOff>57150</xdr:rowOff>
    </xdr:from>
    <xdr:to>
      <xdr:col>7</xdr:col>
      <xdr:colOff>561975</xdr:colOff>
      <xdr:row>738</xdr:row>
      <xdr:rowOff>95250</xdr:rowOff>
    </xdr:to>
    <xdr:sp macro="" textlink="">
      <xdr:nvSpPr>
        <xdr:cNvPr id="2215" name="Rectangle 167"/>
        <xdr:cNvSpPr>
          <a:spLocks noChangeArrowheads="1"/>
        </xdr:cNvSpPr>
      </xdr:nvSpPr>
      <xdr:spPr bwMode="auto">
        <a:xfrm>
          <a:off x="5705475" y="119395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742</xdr:row>
      <xdr:rowOff>95250</xdr:rowOff>
    </xdr:from>
    <xdr:to>
      <xdr:col>9</xdr:col>
      <xdr:colOff>619125</xdr:colOff>
      <xdr:row>743</xdr:row>
      <xdr:rowOff>133350</xdr:rowOff>
    </xdr:to>
    <xdr:sp macro="" textlink="">
      <xdr:nvSpPr>
        <xdr:cNvPr id="2216" name="Rectangle 168"/>
        <xdr:cNvSpPr>
          <a:spLocks noChangeArrowheads="1"/>
        </xdr:cNvSpPr>
      </xdr:nvSpPr>
      <xdr:spPr bwMode="auto">
        <a:xfrm>
          <a:off x="7286625" y="120243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738</xdr:row>
      <xdr:rowOff>104775</xdr:rowOff>
    </xdr:from>
    <xdr:to>
      <xdr:col>7</xdr:col>
      <xdr:colOff>638175</xdr:colOff>
      <xdr:row>739</xdr:row>
      <xdr:rowOff>142875</xdr:rowOff>
    </xdr:to>
    <xdr:sp macro="" textlink="">
      <xdr:nvSpPr>
        <xdr:cNvPr id="2217" name="Rectangle 169"/>
        <xdr:cNvSpPr>
          <a:spLocks noChangeArrowheads="1"/>
        </xdr:cNvSpPr>
      </xdr:nvSpPr>
      <xdr:spPr bwMode="auto">
        <a:xfrm>
          <a:off x="5715000" y="119605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739</xdr:row>
      <xdr:rowOff>104775</xdr:rowOff>
    </xdr:from>
    <xdr:to>
      <xdr:col>8</xdr:col>
      <xdr:colOff>742950</xdr:colOff>
      <xdr:row>739</xdr:row>
      <xdr:rowOff>104775</xdr:rowOff>
    </xdr:to>
    <xdr:sp macro="" textlink="">
      <xdr:nvSpPr>
        <xdr:cNvPr id="2862" name="Line 170"/>
        <xdr:cNvSpPr>
          <a:spLocks noChangeShapeType="1"/>
        </xdr:cNvSpPr>
      </xdr:nvSpPr>
      <xdr:spPr bwMode="auto">
        <a:xfrm flipH="1">
          <a:off x="5934075" y="119767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741</xdr:row>
      <xdr:rowOff>85725</xdr:rowOff>
    </xdr:from>
    <xdr:to>
      <xdr:col>7</xdr:col>
      <xdr:colOff>666750</xdr:colOff>
      <xdr:row>741</xdr:row>
      <xdr:rowOff>85725</xdr:rowOff>
    </xdr:to>
    <xdr:sp macro="" textlink="">
      <xdr:nvSpPr>
        <xdr:cNvPr id="2863" name="Line 171"/>
        <xdr:cNvSpPr>
          <a:spLocks noChangeShapeType="1"/>
        </xdr:cNvSpPr>
      </xdr:nvSpPr>
      <xdr:spPr bwMode="auto">
        <a:xfrm flipH="1">
          <a:off x="5934075" y="120072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740</xdr:row>
      <xdr:rowOff>95250</xdr:rowOff>
    </xdr:from>
    <xdr:to>
      <xdr:col>7</xdr:col>
      <xdr:colOff>628650</xdr:colOff>
      <xdr:row>741</xdr:row>
      <xdr:rowOff>133350</xdr:rowOff>
    </xdr:to>
    <xdr:sp macro="" textlink="">
      <xdr:nvSpPr>
        <xdr:cNvPr id="2220" name="Rectangle 172"/>
        <xdr:cNvSpPr>
          <a:spLocks noChangeArrowheads="1"/>
        </xdr:cNvSpPr>
      </xdr:nvSpPr>
      <xdr:spPr bwMode="auto">
        <a:xfrm>
          <a:off x="5705475" y="119919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801</xdr:row>
      <xdr:rowOff>85725</xdr:rowOff>
    </xdr:from>
    <xdr:to>
      <xdr:col>9</xdr:col>
      <xdr:colOff>657225</xdr:colOff>
      <xdr:row>806</xdr:row>
      <xdr:rowOff>95250</xdr:rowOff>
    </xdr:to>
    <xdr:grpSp>
      <xdr:nvGrpSpPr>
        <xdr:cNvPr id="2865" name="Group 173"/>
        <xdr:cNvGrpSpPr>
          <a:grpSpLocks/>
        </xdr:cNvGrpSpPr>
      </xdr:nvGrpSpPr>
      <xdr:grpSpPr bwMode="auto">
        <a:xfrm>
          <a:off x="5924550" y="128582988"/>
          <a:ext cx="1590675" cy="811630"/>
          <a:chOff x="702" y="1182"/>
          <a:chExt cx="167" cy="86"/>
        </a:xfrm>
      </xdr:grpSpPr>
      <xdr:sp macro="" textlink="">
        <xdr:nvSpPr>
          <xdr:cNvPr id="4422" name="Line 17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23" name="Line 17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24" name="Group 17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25" name="Freeform 17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26" name="Line 17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27" name="Freeform 17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28" name="Line 18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801</xdr:row>
      <xdr:rowOff>57150</xdr:rowOff>
    </xdr:from>
    <xdr:to>
      <xdr:col>7</xdr:col>
      <xdr:colOff>561975</xdr:colOff>
      <xdr:row>802</xdr:row>
      <xdr:rowOff>95250</xdr:rowOff>
    </xdr:to>
    <xdr:sp macro="" textlink="">
      <xdr:nvSpPr>
        <xdr:cNvPr id="2229" name="Rectangle 181"/>
        <xdr:cNvSpPr>
          <a:spLocks noChangeArrowheads="1"/>
        </xdr:cNvSpPr>
      </xdr:nvSpPr>
      <xdr:spPr bwMode="auto">
        <a:xfrm>
          <a:off x="5705475" y="129759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806</xdr:row>
      <xdr:rowOff>95250</xdr:rowOff>
    </xdr:from>
    <xdr:to>
      <xdr:col>9</xdr:col>
      <xdr:colOff>619125</xdr:colOff>
      <xdr:row>807</xdr:row>
      <xdr:rowOff>133350</xdr:rowOff>
    </xdr:to>
    <xdr:sp macro="" textlink="">
      <xdr:nvSpPr>
        <xdr:cNvPr id="2230" name="Rectangle 182"/>
        <xdr:cNvSpPr>
          <a:spLocks noChangeArrowheads="1"/>
        </xdr:cNvSpPr>
      </xdr:nvSpPr>
      <xdr:spPr bwMode="auto">
        <a:xfrm>
          <a:off x="7286625" y="130606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802</xdr:row>
      <xdr:rowOff>104775</xdr:rowOff>
    </xdr:from>
    <xdr:to>
      <xdr:col>7</xdr:col>
      <xdr:colOff>638175</xdr:colOff>
      <xdr:row>803</xdr:row>
      <xdr:rowOff>142875</xdr:rowOff>
    </xdr:to>
    <xdr:sp macro="" textlink="">
      <xdr:nvSpPr>
        <xdr:cNvPr id="2231" name="Rectangle 183"/>
        <xdr:cNvSpPr>
          <a:spLocks noChangeArrowheads="1"/>
        </xdr:cNvSpPr>
      </xdr:nvSpPr>
      <xdr:spPr bwMode="auto">
        <a:xfrm>
          <a:off x="5715000" y="129968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803</xdr:row>
      <xdr:rowOff>104775</xdr:rowOff>
    </xdr:from>
    <xdr:to>
      <xdr:col>8</xdr:col>
      <xdr:colOff>742950</xdr:colOff>
      <xdr:row>803</xdr:row>
      <xdr:rowOff>104775</xdr:rowOff>
    </xdr:to>
    <xdr:sp macro="" textlink="">
      <xdr:nvSpPr>
        <xdr:cNvPr id="2869" name="Line 184"/>
        <xdr:cNvSpPr>
          <a:spLocks noChangeShapeType="1"/>
        </xdr:cNvSpPr>
      </xdr:nvSpPr>
      <xdr:spPr bwMode="auto">
        <a:xfrm flipH="1">
          <a:off x="5934075" y="130130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805</xdr:row>
      <xdr:rowOff>85725</xdr:rowOff>
    </xdr:from>
    <xdr:to>
      <xdr:col>7</xdr:col>
      <xdr:colOff>666750</xdr:colOff>
      <xdr:row>805</xdr:row>
      <xdr:rowOff>85725</xdr:rowOff>
    </xdr:to>
    <xdr:sp macro="" textlink="">
      <xdr:nvSpPr>
        <xdr:cNvPr id="2870" name="Line 185"/>
        <xdr:cNvSpPr>
          <a:spLocks noChangeShapeType="1"/>
        </xdr:cNvSpPr>
      </xdr:nvSpPr>
      <xdr:spPr bwMode="auto">
        <a:xfrm flipH="1">
          <a:off x="5934075" y="130435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804</xdr:row>
      <xdr:rowOff>95250</xdr:rowOff>
    </xdr:from>
    <xdr:to>
      <xdr:col>7</xdr:col>
      <xdr:colOff>628650</xdr:colOff>
      <xdr:row>805</xdr:row>
      <xdr:rowOff>133350</xdr:rowOff>
    </xdr:to>
    <xdr:sp macro="" textlink="">
      <xdr:nvSpPr>
        <xdr:cNvPr id="2234" name="Rectangle 186"/>
        <xdr:cNvSpPr>
          <a:spLocks noChangeArrowheads="1"/>
        </xdr:cNvSpPr>
      </xdr:nvSpPr>
      <xdr:spPr bwMode="auto">
        <a:xfrm>
          <a:off x="5705475" y="130282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865</xdr:row>
      <xdr:rowOff>85725</xdr:rowOff>
    </xdr:from>
    <xdr:to>
      <xdr:col>9</xdr:col>
      <xdr:colOff>657225</xdr:colOff>
      <xdr:row>870</xdr:row>
      <xdr:rowOff>95250</xdr:rowOff>
    </xdr:to>
    <xdr:grpSp>
      <xdr:nvGrpSpPr>
        <xdr:cNvPr id="2872" name="Group 187"/>
        <xdr:cNvGrpSpPr>
          <a:grpSpLocks/>
        </xdr:cNvGrpSpPr>
      </xdr:nvGrpSpPr>
      <xdr:grpSpPr bwMode="auto">
        <a:xfrm>
          <a:off x="5924550" y="138849936"/>
          <a:ext cx="1590675" cy="811630"/>
          <a:chOff x="702" y="1182"/>
          <a:chExt cx="167" cy="86"/>
        </a:xfrm>
      </xdr:grpSpPr>
      <xdr:sp macro="" textlink="">
        <xdr:nvSpPr>
          <xdr:cNvPr id="4415" name="Line 18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16" name="Line 18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17" name="Group 19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18" name="Freeform 19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19" name="Line 19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20" name="Freeform 19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21" name="Line 19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865</xdr:row>
      <xdr:rowOff>57150</xdr:rowOff>
    </xdr:from>
    <xdr:to>
      <xdr:col>7</xdr:col>
      <xdr:colOff>561975</xdr:colOff>
      <xdr:row>866</xdr:row>
      <xdr:rowOff>95250</xdr:rowOff>
    </xdr:to>
    <xdr:sp macro="" textlink="">
      <xdr:nvSpPr>
        <xdr:cNvPr id="2243" name="Rectangle 195"/>
        <xdr:cNvSpPr>
          <a:spLocks noChangeArrowheads="1"/>
        </xdr:cNvSpPr>
      </xdr:nvSpPr>
      <xdr:spPr bwMode="auto">
        <a:xfrm>
          <a:off x="5705475" y="140122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870</xdr:row>
      <xdr:rowOff>95250</xdr:rowOff>
    </xdr:from>
    <xdr:to>
      <xdr:col>9</xdr:col>
      <xdr:colOff>619125</xdr:colOff>
      <xdr:row>871</xdr:row>
      <xdr:rowOff>133350</xdr:rowOff>
    </xdr:to>
    <xdr:sp macro="" textlink="">
      <xdr:nvSpPr>
        <xdr:cNvPr id="2244" name="Rectangle 196"/>
        <xdr:cNvSpPr>
          <a:spLocks noChangeArrowheads="1"/>
        </xdr:cNvSpPr>
      </xdr:nvSpPr>
      <xdr:spPr bwMode="auto">
        <a:xfrm>
          <a:off x="7286625" y="140970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866</xdr:row>
      <xdr:rowOff>104775</xdr:rowOff>
    </xdr:from>
    <xdr:to>
      <xdr:col>7</xdr:col>
      <xdr:colOff>638175</xdr:colOff>
      <xdr:row>867</xdr:row>
      <xdr:rowOff>142875</xdr:rowOff>
    </xdr:to>
    <xdr:sp macro="" textlink="">
      <xdr:nvSpPr>
        <xdr:cNvPr id="2245" name="Rectangle 197"/>
        <xdr:cNvSpPr>
          <a:spLocks noChangeArrowheads="1"/>
        </xdr:cNvSpPr>
      </xdr:nvSpPr>
      <xdr:spPr bwMode="auto">
        <a:xfrm>
          <a:off x="5715000" y="140331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867</xdr:row>
      <xdr:rowOff>104775</xdr:rowOff>
    </xdr:from>
    <xdr:to>
      <xdr:col>8</xdr:col>
      <xdr:colOff>742950</xdr:colOff>
      <xdr:row>867</xdr:row>
      <xdr:rowOff>104775</xdr:rowOff>
    </xdr:to>
    <xdr:sp macro="" textlink="">
      <xdr:nvSpPr>
        <xdr:cNvPr id="2876" name="Line 198"/>
        <xdr:cNvSpPr>
          <a:spLocks noChangeShapeType="1"/>
        </xdr:cNvSpPr>
      </xdr:nvSpPr>
      <xdr:spPr bwMode="auto">
        <a:xfrm flipH="1">
          <a:off x="5934075" y="140493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869</xdr:row>
      <xdr:rowOff>85725</xdr:rowOff>
    </xdr:from>
    <xdr:to>
      <xdr:col>7</xdr:col>
      <xdr:colOff>666750</xdr:colOff>
      <xdr:row>869</xdr:row>
      <xdr:rowOff>85725</xdr:rowOff>
    </xdr:to>
    <xdr:sp macro="" textlink="">
      <xdr:nvSpPr>
        <xdr:cNvPr id="2877" name="Line 199"/>
        <xdr:cNvSpPr>
          <a:spLocks noChangeShapeType="1"/>
        </xdr:cNvSpPr>
      </xdr:nvSpPr>
      <xdr:spPr bwMode="auto">
        <a:xfrm flipH="1">
          <a:off x="5934075" y="140798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868</xdr:row>
      <xdr:rowOff>95250</xdr:rowOff>
    </xdr:from>
    <xdr:to>
      <xdr:col>7</xdr:col>
      <xdr:colOff>628650</xdr:colOff>
      <xdr:row>869</xdr:row>
      <xdr:rowOff>133350</xdr:rowOff>
    </xdr:to>
    <xdr:sp macro="" textlink="">
      <xdr:nvSpPr>
        <xdr:cNvPr id="2248" name="Rectangle 200"/>
        <xdr:cNvSpPr>
          <a:spLocks noChangeArrowheads="1"/>
        </xdr:cNvSpPr>
      </xdr:nvSpPr>
      <xdr:spPr bwMode="auto">
        <a:xfrm>
          <a:off x="5705475" y="140646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929</xdr:row>
      <xdr:rowOff>85725</xdr:rowOff>
    </xdr:from>
    <xdr:to>
      <xdr:col>9</xdr:col>
      <xdr:colOff>657225</xdr:colOff>
      <xdr:row>934</xdr:row>
      <xdr:rowOff>95250</xdr:rowOff>
    </xdr:to>
    <xdr:grpSp>
      <xdr:nvGrpSpPr>
        <xdr:cNvPr id="2879" name="Group 201"/>
        <xdr:cNvGrpSpPr>
          <a:grpSpLocks/>
        </xdr:cNvGrpSpPr>
      </xdr:nvGrpSpPr>
      <xdr:grpSpPr bwMode="auto">
        <a:xfrm>
          <a:off x="5924550" y="149116883"/>
          <a:ext cx="1590675" cy="811630"/>
          <a:chOff x="702" y="1182"/>
          <a:chExt cx="167" cy="86"/>
        </a:xfrm>
      </xdr:grpSpPr>
      <xdr:sp macro="" textlink="">
        <xdr:nvSpPr>
          <xdr:cNvPr id="4408" name="Line 20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09" name="Line 20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10" name="Group 20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11" name="Freeform 20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12" name="Line 20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13" name="Freeform 20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14" name="Line 20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929</xdr:row>
      <xdr:rowOff>57150</xdr:rowOff>
    </xdr:from>
    <xdr:to>
      <xdr:col>7</xdr:col>
      <xdr:colOff>561975</xdr:colOff>
      <xdr:row>930</xdr:row>
      <xdr:rowOff>95250</xdr:rowOff>
    </xdr:to>
    <xdr:sp macro="" textlink="">
      <xdr:nvSpPr>
        <xdr:cNvPr id="2257" name="Rectangle 209"/>
        <xdr:cNvSpPr>
          <a:spLocks noChangeArrowheads="1"/>
        </xdr:cNvSpPr>
      </xdr:nvSpPr>
      <xdr:spPr bwMode="auto">
        <a:xfrm>
          <a:off x="5705475" y="150485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934</xdr:row>
      <xdr:rowOff>95250</xdr:rowOff>
    </xdr:from>
    <xdr:to>
      <xdr:col>9</xdr:col>
      <xdr:colOff>619125</xdr:colOff>
      <xdr:row>935</xdr:row>
      <xdr:rowOff>133350</xdr:rowOff>
    </xdr:to>
    <xdr:sp macro="" textlink="">
      <xdr:nvSpPr>
        <xdr:cNvPr id="2258" name="Rectangle 210"/>
        <xdr:cNvSpPr>
          <a:spLocks noChangeArrowheads="1"/>
        </xdr:cNvSpPr>
      </xdr:nvSpPr>
      <xdr:spPr bwMode="auto">
        <a:xfrm>
          <a:off x="7286625" y="151333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930</xdr:row>
      <xdr:rowOff>104775</xdr:rowOff>
    </xdr:from>
    <xdr:to>
      <xdr:col>7</xdr:col>
      <xdr:colOff>638175</xdr:colOff>
      <xdr:row>931</xdr:row>
      <xdr:rowOff>142875</xdr:rowOff>
    </xdr:to>
    <xdr:sp macro="" textlink="">
      <xdr:nvSpPr>
        <xdr:cNvPr id="2259" name="Rectangle 211"/>
        <xdr:cNvSpPr>
          <a:spLocks noChangeArrowheads="1"/>
        </xdr:cNvSpPr>
      </xdr:nvSpPr>
      <xdr:spPr bwMode="auto">
        <a:xfrm>
          <a:off x="5715000" y="150695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931</xdr:row>
      <xdr:rowOff>104775</xdr:rowOff>
    </xdr:from>
    <xdr:to>
      <xdr:col>8</xdr:col>
      <xdr:colOff>742950</xdr:colOff>
      <xdr:row>931</xdr:row>
      <xdr:rowOff>104775</xdr:rowOff>
    </xdr:to>
    <xdr:sp macro="" textlink="">
      <xdr:nvSpPr>
        <xdr:cNvPr id="2883" name="Line 212"/>
        <xdr:cNvSpPr>
          <a:spLocks noChangeShapeType="1"/>
        </xdr:cNvSpPr>
      </xdr:nvSpPr>
      <xdr:spPr bwMode="auto">
        <a:xfrm flipH="1">
          <a:off x="5934075" y="150856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933</xdr:row>
      <xdr:rowOff>85725</xdr:rowOff>
    </xdr:from>
    <xdr:to>
      <xdr:col>7</xdr:col>
      <xdr:colOff>666750</xdr:colOff>
      <xdr:row>933</xdr:row>
      <xdr:rowOff>85725</xdr:rowOff>
    </xdr:to>
    <xdr:sp macro="" textlink="">
      <xdr:nvSpPr>
        <xdr:cNvPr id="2884" name="Line 213"/>
        <xdr:cNvSpPr>
          <a:spLocks noChangeShapeType="1"/>
        </xdr:cNvSpPr>
      </xdr:nvSpPr>
      <xdr:spPr bwMode="auto">
        <a:xfrm flipH="1">
          <a:off x="5934075" y="151161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932</xdr:row>
      <xdr:rowOff>95250</xdr:rowOff>
    </xdr:from>
    <xdr:to>
      <xdr:col>7</xdr:col>
      <xdr:colOff>628650</xdr:colOff>
      <xdr:row>933</xdr:row>
      <xdr:rowOff>133350</xdr:rowOff>
    </xdr:to>
    <xdr:sp macro="" textlink="">
      <xdr:nvSpPr>
        <xdr:cNvPr id="2262" name="Rectangle 214"/>
        <xdr:cNvSpPr>
          <a:spLocks noChangeArrowheads="1"/>
        </xdr:cNvSpPr>
      </xdr:nvSpPr>
      <xdr:spPr bwMode="auto">
        <a:xfrm>
          <a:off x="5705475" y="151009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993</xdr:row>
      <xdr:rowOff>85725</xdr:rowOff>
    </xdr:from>
    <xdr:to>
      <xdr:col>9</xdr:col>
      <xdr:colOff>657225</xdr:colOff>
      <xdr:row>998</xdr:row>
      <xdr:rowOff>95250</xdr:rowOff>
    </xdr:to>
    <xdr:grpSp>
      <xdr:nvGrpSpPr>
        <xdr:cNvPr id="2886" name="Group 215"/>
        <xdr:cNvGrpSpPr>
          <a:grpSpLocks/>
        </xdr:cNvGrpSpPr>
      </xdr:nvGrpSpPr>
      <xdr:grpSpPr bwMode="auto">
        <a:xfrm>
          <a:off x="5924550" y="159383830"/>
          <a:ext cx="1590675" cy="811631"/>
          <a:chOff x="702" y="1182"/>
          <a:chExt cx="167" cy="86"/>
        </a:xfrm>
      </xdr:grpSpPr>
      <xdr:sp macro="" textlink="">
        <xdr:nvSpPr>
          <xdr:cNvPr id="4401" name="Line 21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402" name="Line 21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403" name="Group 21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404" name="Freeform 21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405" name="Line 22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406" name="Freeform 22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07" name="Line 22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993</xdr:row>
      <xdr:rowOff>57150</xdr:rowOff>
    </xdr:from>
    <xdr:to>
      <xdr:col>7</xdr:col>
      <xdr:colOff>561975</xdr:colOff>
      <xdr:row>994</xdr:row>
      <xdr:rowOff>95250</xdr:rowOff>
    </xdr:to>
    <xdr:sp macro="" textlink="">
      <xdr:nvSpPr>
        <xdr:cNvPr id="2271" name="Rectangle 223"/>
        <xdr:cNvSpPr>
          <a:spLocks noChangeArrowheads="1"/>
        </xdr:cNvSpPr>
      </xdr:nvSpPr>
      <xdr:spPr bwMode="auto">
        <a:xfrm>
          <a:off x="5705475" y="160848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998</xdr:row>
      <xdr:rowOff>95250</xdr:rowOff>
    </xdr:from>
    <xdr:to>
      <xdr:col>9</xdr:col>
      <xdr:colOff>619125</xdr:colOff>
      <xdr:row>999</xdr:row>
      <xdr:rowOff>133350</xdr:rowOff>
    </xdr:to>
    <xdr:sp macro="" textlink="">
      <xdr:nvSpPr>
        <xdr:cNvPr id="2272" name="Rectangle 224"/>
        <xdr:cNvSpPr>
          <a:spLocks noChangeArrowheads="1"/>
        </xdr:cNvSpPr>
      </xdr:nvSpPr>
      <xdr:spPr bwMode="auto">
        <a:xfrm>
          <a:off x="7286625" y="161696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994</xdr:row>
      <xdr:rowOff>104775</xdr:rowOff>
    </xdr:from>
    <xdr:to>
      <xdr:col>7</xdr:col>
      <xdr:colOff>638175</xdr:colOff>
      <xdr:row>995</xdr:row>
      <xdr:rowOff>142875</xdr:rowOff>
    </xdr:to>
    <xdr:sp macro="" textlink="">
      <xdr:nvSpPr>
        <xdr:cNvPr id="2273" name="Rectangle 225"/>
        <xdr:cNvSpPr>
          <a:spLocks noChangeArrowheads="1"/>
        </xdr:cNvSpPr>
      </xdr:nvSpPr>
      <xdr:spPr bwMode="auto">
        <a:xfrm>
          <a:off x="5715000" y="161058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995</xdr:row>
      <xdr:rowOff>104775</xdr:rowOff>
    </xdr:from>
    <xdr:to>
      <xdr:col>8</xdr:col>
      <xdr:colOff>742950</xdr:colOff>
      <xdr:row>995</xdr:row>
      <xdr:rowOff>104775</xdr:rowOff>
    </xdr:to>
    <xdr:sp macro="" textlink="">
      <xdr:nvSpPr>
        <xdr:cNvPr id="2890" name="Line 226"/>
        <xdr:cNvSpPr>
          <a:spLocks noChangeShapeType="1"/>
        </xdr:cNvSpPr>
      </xdr:nvSpPr>
      <xdr:spPr bwMode="auto">
        <a:xfrm flipH="1">
          <a:off x="5934075" y="161220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997</xdr:row>
      <xdr:rowOff>85725</xdr:rowOff>
    </xdr:from>
    <xdr:to>
      <xdr:col>7</xdr:col>
      <xdr:colOff>666750</xdr:colOff>
      <xdr:row>997</xdr:row>
      <xdr:rowOff>85725</xdr:rowOff>
    </xdr:to>
    <xdr:sp macro="" textlink="">
      <xdr:nvSpPr>
        <xdr:cNvPr id="2891" name="Line 227"/>
        <xdr:cNvSpPr>
          <a:spLocks noChangeShapeType="1"/>
        </xdr:cNvSpPr>
      </xdr:nvSpPr>
      <xdr:spPr bwMode="auto">
        <a:xfrm flipH="1">
          <a:off x="5934075" y="161524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996</xdr:row>
      <xdr:rowOff>95250</xdr:rowOff>
    </xdr:from>
    <xdr:to>
      <xdr:col>7</xdr:col>
      <xdr:colOff>628650</xdr:colOff>
      <xdr:row>997</xdr:row>
      <xdr:rowOff>133350</xdr:rowOff>
    </xdr:to>
    <xdr:sp macro="" textlink="">
      <xdr:nvSpPr>
        <xdr:cNvPr id="2276" name="Rectangle 228"/>
        <xdr:cNvSpPr>
          <a:spLocks noChangeArrowheads="1"/>
        </xdr:cNvSpPr>
      </xdr:nvSpPr>
      <xdr:spPr bwMode="auto">
        <a:xfrm>
          <a:off x="5705475" y="161372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1057</xdr:row>
      <xdr:rowOff>85725</xdr:rowOff>
    </xdr:from>
    <xdr:to>
      <xdr:col>9</xdr:col>
      <xdr:colOff>657225</xdr:colOff>
      <xdr:row>1062</xdr:row>
      <xdr:rowOff>95250</xdr:rowOff>
    </xdr:to>
    <xdr:grpSp>
      <xdr:nvGrpSpPr>
        <xdr:cNvPr id="2893" name="Group 229"/>
        <xdr:cNvGrpSpPr>
          <a:grpSpLocks/>
        </xdr:cNvGrpSpPr>
      </xdr:nvGrpSpPr>
      <xdr:grpSpPr bwMode="auto">
        <a:xfrm>
          <a:off x="5924550" y="169650778"/>
          <a:ext cx="1590675" cy="811630"/>
          <a:chOff x="702" y="1182"/>
          <a:chExt cx="167" cy="86"/>
        </a:xfrm>
      </xdr:grpSpPr>
      <xdr:sp macro="" textlink="">
        <xdr:nvSpPr>
          <xdr:cNvPr id="4394" name="Line 23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95" name="Line 23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96" name="Group 23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97" name="Freeform 23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98" name="Line 23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99" name="Freeform 23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400" name="Line 23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1057</xdr:row>
      <xdr:rowOff>57150</xdr:rowOff>
    </xdr:from>
    <xdr:to>
      <xdr:col>7</xdr:col>
      <xdr:colOff>561975</xdr:colOff>
      <xdr:row>1058</xdr:row>
      <xdr:rowOff>95250</xdr:rowOff>
    </xdr:to>
    <xdr:sp macro="" textlink="">
      <xdr:nvSpPr>
        <xdr:cNvPr id="2285" name="Rectangle 237"/>
        <xdr:cNvSpPr>
          <a:spLocks noChangeArrowheads="1"/>
        </xdr:cNvSpPr>
      </xdr:nvSpPr>
      <xdr:spPr bwMode="auto">
        <a:xfrm>
          <a:off x="5705475" y="171211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1062</xdr:row>
      <xdr:rowOff>95250</xdr:rowOff>
    </xdr:from>
    <xdr:to>
      <xdr:col>9</xdr:col>
      <xdr:colOff>619125</xdr:colOff>
      <xdr:row>1063</xdr:row>
      <xdr:rowOff>133350</xdr:rowOff>
    </xdr:to>
    <xdr:sp macro="" textlink="">
      <xdr:nvSpPr>
        <xdr:cNvPr id="2286" name="Rectangle 238"/>
        <xdr:cNvSpPr>
          <a:spLocks noChangeArrowheads="1"/>
        </xdr:cNvSpPr>
      </xdr:nvSpPr>
      <xdr:spPr bwMode="auto">
        <a:xfrm>
          <a:off x="7286625" y="172059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1058</xdr:row>
      <xdr:rowOff>104775</xdr:rowOff>
    </xdr:from>
    <xdr:to>
      <xdr:col>7</xdr:col>
      <xdr:colOff>638175</xdr:colOff>
      <xdr:row>1059</xdr:row>
      <xdr:rowOff>142875</xdr:rowOff>
    </xdr:to>
    <xdr:sp macro="" textlink="">
      <xdr:nvSpPr>
        <xdr:cNvPr id="2287" name="Rectangle 239"/>
        <xdr:cNvSpPr>
          <a:spLocks noChangeArrowheads="1"/>
        </xdr:cNvSpPr>
      </xdr:nvSpPr>
      <xdr:spPr bwMode="auto">
        <a:xfrm>
          <a:off x="5715000" y="171421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1059</xdr:row>
      <xdr:rowOff>104775</xdr:rowOff>
    </xdr:from>
    <xdr:to>
      <xdr:col>8</xdr:col>
      <xdr:colOff>742950</xdr:colOff>
      <xdr:row>1059</xdr:row>
      <xdr:rowOff>104775</xdr:rowOff>
    </xdr:to>
    <xdr:sp macro="" textlink="">
      <xdr:nvSpPr>
        <xdr:cNvPr id="2897" name="Line 240"/>
        <xdr:cNvSpPr>
          <a:spLocks noChangeShapeType="1"/>
        </xdr:cNvSpPr>
      </xdr:nvSpPr>
      <xdr:spPr bwMode="auto">
        <a:xfrm flipH="1">
          <a:off x="5934075" y="171583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1061</xdr:row>
      <xdr:rowOff>85725</xdr:rowOff>
    </xdr:from>
    <xdr:to>
      <xdr:col>7</xdr:col>
      <xdr:colOff>666750</xdr:colOff>
      <xdr:row>1061</xdr:row>
      <xdr:rowOff>85725</xdr:rowOff>
    </xdr:to>
    <xdr:sp macro="" textlink="">
      <xdr:nvSpPr>
        <xdr:cNvPr id="2898" name="Line 241"/>
        <xdr:cNvSpPr>
          <a:spLocks noChangeShapeType="1"/>
        </xdr:cNvSpPr>
      </xdr:nvSpPr>
      <xdr:spPr bwMode="auto">
        <a:xfrm flipH="1">
          <a:off x="5934075" y="171888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1060</xdr:row>
      <xdr:rowOff>95250</xdr:rowOff>
    </xdr:from>
    <xdr:to>
      <xdr:col>7</xdr:col>
      <xdr:colOff>628650</xdr:colOff>
      <xdr:row>1061</xdr:row>
      <xdr:rowOff>133350</xdr:rowOff>
    </xdr:to>
    <xdr:sp macro="" textlink="">
      <xdr:nvSpPr>
        <xdr:cNvPr id="2290" name="Rectangle 242"/>
        <xdr:cNvSpPr>
          <a:spLocks noChangeArrowheads="1"/>
        </xdr:cNvSpPr>
      </xdr:nvSpPr>
      <xdr:spPr bwMode="auto">
        <a:xfrm>
          <a:off x="5705475" y="171735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1121</xdr:row>
      <xdr:rowOff>85725</xdr:rowOff>
    </xdr:from>
    <xdr:to>
      <xdr:col>9</xdr:col>
      <xdr:colOff>657225</xdr:colOff>
      <xdr:row>1126</xdr:row>
      <xdr:rowOff>95250</xdr:rowOff>
    </xdr:to>
    <xdr:grpSp>
      <xdr:nvGrpSpPr>
        <xdr:cNvPr id="2900" name="Group 243"/>
        <xdr:cNvGrpSpPr>
          <a:grpSpLocks/>
        </xdr:cNvGrpSpPr>
      </xdr:nvGrpSpPr>
      <xdr:grpSpPr bwMode="auto">
        <a:xfrm>
          <a:off x="5924550" y="179917725"/>
          <a:ext cx="1590675" cy="811630"/>
          <a:chOff x="702" y="1182"/>
          <a:chExt cx="167" cy="86"/>
        </a:xfrm>
      </xdr:grpSpPr>
      <xdr:sp macro="" textlink="">
        <xdr:nvSpPr>
          <xdr:cNvPr id="4387" name="Line 24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88" name="Line 24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89" name="Group 24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90" name="Freeform 24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91" name="Line 24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92" name="Freeform 24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93" name="Line 25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1121</xdr:row>
      <xdr:rowOff>57150</xdr:rowOff>
    </xdr:from>
    <xdr:to>
      <xdr:col>7</xdr:col>
      <xdr:colOff>561975</xdr:colOff>
      <xdr:row>1122</xdr:row>
      <xdr:rowOff>95250</xdr:rowOff>
    </xdr:to>
    <xdr:sp macro="" textlink="">
      <xdr:nvSpPr>
        <xdr:cNvPr id="2299" name="Rectangle 251"/>
        <xdr:cNvSpPr>
          <a:spLocks noChangeArrowheads="1"/>
        </xdr:cNvSpPr>
      </xdr:nvSpPr>
      <xdr:spPr bwMode="auto">
        <a:xfrm>
          <a:off x="5705475" y="181575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1126</xdr:row>
      <xdr:rowOff>95250</xdr:rowOff>
    </xdr:from>
    <xdr:to>
      <xdr:col>9</xdr:col>
      <xdr:colOff>619125</xdr:colOff>
      <xdr:row>1127</xdr:row>
      <xdr:rowOff>133350</xdr:rowOff>
    </xdr:to>
    <xdr:sp macro="" textlink="">
      <xdr:nvSpPr>
        <xdr:cNvPr id="2300" name="Rectangle 252"/>
        <xdr:cNvSpPr>
          <a:spLocks noChangeArrowheads="1"/>
        </xdr:cNvSpPr>
      </xdr:nvSpPr>
      <xdr:spPr bwMode="auto">
        <a:xfrm>
          <a:off x="7286625" y="182422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1122</xdr:row>
      <xdr:rowOff>104775</xdr:rowOff>
    </xdr:from>
    <xdr:to>
      <xdr:col>7</xdr:col>
      <xdr:colOff>638175</xdr:colOff>
      <xdr:row>1123</xdr:row>
      <xdr:rowOff>142875</xdr:rowOff>
    </xdr:to>
    <xdr:sp macro="" textlink="">
      <xdr:nvSpPr>
        <xdr:cNvPr id="2301" name="Rectangle 253"/>
        <xdr:cNvSpPr>
          <a:spLocks noChangeArrowheads="1"/>
        </xdr:cNvSpPr>
      </xdr:nvSpPr>
      <xdr:spPr bwMode="auto">
        <a:xfrm>
          <a:off x="5715000" y="181784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1123</xdr:row>
      <xdr:rowOff>104775</xdr:rowOff>
    </xdr:from>
    <xdr:to>
      <xdr:col>8</xdr:col>
      <xdr:colOff>742950</xdr:colOff>
      <xdr:row>1123</xdr:row>
      <xdr:rowOff>104775</xdr:rowOff>
    </xdr:to>
    <xdr:sp macro="" textlink="">
      <xdr:nvSpPr>
        <xdr:cNvPr id="2904" name="Line 254"/>
        <xdr:cNvSpPr>
          <a:spLocks noChangeShapeType="1"/>
        </xdr:cNvSpPr>
      </xdr:nvSpPr>
      <xdr:spPr bwMode="auto">
        <a:xfrm flipH="1">
          <a:off x="5934075" y="181946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1125</xdr:row>
      <xdr:rowOff>85725</xdr:rowOff>
    </xdr:from>
    <xdr:to>
      <xdr:col>7</xdr:col>
      <xdr:colOff>666750</xdr:colOff>
      <xdr:row>1125</xdr:row>
      <xdr:rowOff>85725</xdr:rowOff>
    </xdr:to>
    <xdr:sp macro="" textlink="">
      <xdr:nvSpPr>
        <xdr:cNvPr id="2905" name="Line 255"/>
        <xdr:cNvSpPr>
          <a:spLocks noChangeShapeType="1"/>
        </xdr:cNvSpPr>
      </xdr:nvSpPr>
      <xdr:spPr bwMode="auto">
        <a:xfrm flipH="1">
          <a:off x="5934075" y="182251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1124</xdr:row>
      <xdr:rowOff>95250</xdr:rowOff>
    </xdr:from>
    <xdr:to>
      <xdr:col>7</xdr:col>
      <xdr:colOff>628650</xdr:colOff>
      <xdr:row>1125</xdr:row>
      <xdr:rowOff>133350</xdr:rowOff>
    </xdr:to>
    <xdr:sp macro="" textlink="">
      <xdr:nvSpPr>
        <xdr:cNvPr id="2304" name="Rectangle 256"/>
        <xdr:cNvSpPr>
          <a:spLocks noChangeArrowheads="1"/>
        </xdr:cNvSpPr>
      </xdr:nvSpPr>
      <xdr:spPr bwMode="auto">
        <a:xfrm>
          <a:off x="5705475" y="182098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1185</xdr:row>
      <xdr:rowOff>85725</xdr:rowOff>
    </xdr:from>
    <xdr:to>
      <xdr:col>9</xdr:col>
      <xdr:colOff>657225</xdr:colOff>
      <xdr:row>1190</xdr:row>
      <xdr:rowOff>95250</xdr:rowOff>
    </xdr:to>
    <xdr:grpSp>
      <xdr:nvGrpSpPr>
        <xdr:cNvPr id="2907" name="Group 257"/>
        <xdr:cNvGrpSpPr>
          <a:grpSpLocks/>
        </xdr:cNvGrpSpPr>
      </xdr:nvGrpSpPr>
      <xdr:grpSpPr bwMode="auto">
        <a:xfrm>
          <a:off x="5924550" y="190184672"/>
          <a:ext cx="1590675" cy="811631"/>
          <a:chOff x="702" y="1182"/>
          <a:chExt cx="167" cy="86"/>
        </a:xfrm>
      </xdr:grpSpPr>
      <xdr:sp macro="" textlink="">
        <xdr:nvSpPr>
          <xdr:cNvPr id="4380" name="Line 25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81" name="Line 25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82" name="Group 26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83" name="Freeform 26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84" name="Line 26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85" name="Freeform 26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86" name="Line 26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1185</xdr:row>
      <xdr:rowOff>57150</xdr:rowOff>
    </xdr:from>
    <xdr:to>
      <xdr:col>7</xdr:col>
      <xdr:colOff>561975</xdr:colOff>
      <xdr:row>1186</xdr:row>
      <xdr:rowOff>95250</xdr:rowOff>
    </xdr:to>
    <xdr:sp macro="" textlink="">
      <xdr:nvSpPr>
        <xdr:cNvPr id="2313" name="Rectangle 265"/>
        <xdr:cNvSpPr>
          <a:spLocks noChangeArrowheads="1"/>
        </xdr:cNvSpPr>
      </xdr:nvSpPr>
      <xdr:spPr bwMode="auto">
        <a:xfrm>
          <a:off x="5705475" y="191938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1190</xdr:row>
      <xdr:rowOff>95250</xdr:rowOff>
    </xdr:from>
    <xdr:to>
      <xdr:col>9</xdr:col>
      <xdr:colOff>619125</xdr:colOff>
      <xdr:row>1191</xdr:row>
      <xdr:rowOff>133350</xdr:rowOff>
    </xdr:to>
    <xdr:sp macro="" textlink="">
      <xdr:nvSpPr>
        <xdr:cNvPr id="2314" name="Rectangle 266"/>
        <xdr:cNvSpPr>
          <a:spLocks noChangeArrowheads="1"/>
        </xdr:cNvSpPr>
      </xdr:nvSpPr>
      <xdr:spPr bwMode="auto">
        <a:xfrm>
          <a:off x="7286625" y="192786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1186</xdr:row>
      <xdr:rowOff>104775</xdr:rowOff>
    </xdr:from>
    <xdr:to>
      <xdr:col>7</xdr:col>
      <xdr:colOff>638175</xdr:colOff>
      <xdr:row>1187</xdr:row>
      <xdr:rowOff>142875</xdr:rowOff>
    </xdr:to>
    <xdr:sp macro="" textlink="">
      <xdr:nvSpPr>
        <xdr:cNvPr id="2315" name="Rectangle 267"/>
        <xdr:cNvSpPr>
          <a:spLocks noChangeArrowheads="1"/>
        </xdr:cNvSpPr>
      </xdr:nvSpPr>
      <xdr:spPr bwMode="auto">
        <a:xfrm>
          <a:off x="5715000" y="192147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1187</xdr:row>
      <xdr:rowOff>104775</xdr:rowOff>
    </xdr:from>
    <xdr:to>
      <xdr:col>8</xdr:col>
      <xdr:colOff>742950</xdr:colOff>
      <xdr:row>1187</xdr:row>
      <xdr:rowOff>104775</xdr:rowOff>
    </xdr:to>
    <xdr:sp macro="" textlink="">
      <xdr:nvSpPr>
        <xdr:cNvPr id="2911" name="Line 268"/>
        <xdr:cNvSpPr>
          <a:spLocks noChangeShapeType="1"/>
        </xdr:cNvSpPr>
      </xdr:nvSpPr>
      <xdr:spPr bwMode="auto">
        <a:xfrm flipH="1">
          <a:off x="5934075" y="192309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1189</xdr:row>
      <xdr:rowOff>85725</xdr:rowOff>
    </xdr:from>
    <xdr:to>
      <xdr:col>7</xdr:col>
      <xdr:colOff>666750</xdr:colOff>
      <xdr:row>1189</xdr:row>
      <xdr:rowOff>85725</xdr:rowOff>
    </xdr:to>
    <xdr:sp macro="" textlink="">
      <xdr:nvSpPr>
        <xdr:cNvPr id="2912" name="Line 269"/>
        <xdr:cNvSpPr>
          <a:spLocks noChangeShapeType="1"/>
        </xdr:cNvSpPr>
      </xdr:nvSpPr>
      <xdr:spPr bwMode="auto">
        <a:xfrm flipH="1">
          <a:off x="5934075" y="192614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1188</xdr:row>
      <xdr:rowOff>95250</xdr:rowOff>
    </xdr:from>
    <xdr:to>
      <xdr:col>7</xdr:col>
      <xdr:colOff>628650</xdr:colOff>
      <xdr:row>1189</xdr:row>
      <xdr:rowOff>133350</xdr:rowOff>
    </xdr:to>
    <xdr:sp macro="" textlink="">
      <xdr:nvSpPr>
        <xdr:cNvPr id="2318" name="Rectangle 270"/>
        <xdr:cNvSpPr>
          <a:spLocks noChangeArrowheads="1"/>
        </xdr:cNvSpPr>
      </xdr:nvSpPr>
      <xdr:spPr bwMode="auto">
        <a:xfrm>
          <a:off x="5705475" y="192462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1249</xdr:row>
      <xdr:rowOff>85725</xdr:rowOff>
    </xdr:from>
    <xdr:to>
      <xdr:col>9</xdr:col>
      <xdr:colOff>657225</xdr:colOff>
      <xdr:row>1254</xdr:row>
      <xdr:rowOff>95250</xdr:rowOff>
    </xdr:to>
    <xdr:grpSp>
      <xdr:nvGrpSpPr>
        <xdr:cNvPr id="2914" name="Group 271"/>
        <xdr:cNvGrpSpPr>
          <a:grpSpLocks/>
        </xdr:cNvGrpSpPr>
      </xdr:nvGrpSpPr>
      <xdr:grpSpPr bwMode="auto">
        <a:xfrm>
          <a:off x="5924550" y="200451620"/>
          <a:ext cx="1590675" cy="811630"/>
          <a:chOff x="702" y="1182"/>
          <a:chExt cx="167" cy="86"/>
        </a:xfrm>
      </xdr:grpSpPr>
      <xdr:sp macro="" textlink="">
        <xdr:nvSpPr>
          <xdr:cNvPr id="4373" name="Line 27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74" name="Line 27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75" name="Group 27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76" name="Freeform 27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77" name="Line 27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78" name="Freeform 27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79" name="Line 27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1249</xdr:row>
      <xdr:rowOff>57150</xdr:rowOff>
    </xdr:from>
    <xdr:to>
      <xdr:col>7</xdr:col>
      <xdr:colOff>561975</xdr:colOff>
      <xdr:row>1250</xdr:row>
      <xdr:rowOff>95250</xdr:rowOff>
    </xdr:to>
    <xdr:sp macro="" textlink="">
      <xdr:nvSpPr>
        <xdr:cNvPr id="2327" name="Rectangle 279"/>
        <xdr:cNvSpPr>
          <a:spLocks noChangeArrowheads="1"/>
        </xdr:cNvSpPr>
      </xdr:nvSpPr>
      <xdr:spPr bwMode="auto">
        <a:xfrm>
          <a:off x="5705475" y="202301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1254</xdr:row>
      <xdr:rowOff>95250</xdr:rowOff>
    </xdr:from>
    <xdr:to>
      <xdr:col>9</xdr:col>
      <xdr:colOff>619125</xdr:colOff>
      <xdr:row>1255</xdr:row>
      <xdr:rowOff>133350</xdr:rowOff>
    </xdr:to>
    <xdr:sp macro="" textlink="">
      <xdr:nvSpPr>
        <xdr:cNvPr id="2328" name="Rectangle 280"/>
        <xdr:cNvSpPr>
          <a:spLocks noChangeArrowheads="1"/>
        </xdr:cNvSpPr>
      </xdr:nvSpPr>
      <xdr:spPr bwMode="auto">
        <a:xfrm>
          <a:off x="7286625" y="203149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1250</xdr:row>
      <xdr:rowOff>104775</xdr:rowOff>
    </xdr:from>
    <xdr:to>
      <xdr:col>7</xdr:col>
      <xdr:colOff>638175</xdr:colOff>
      <xdr:row>1251</xdr:row>
      <xdr:rowOff>142875</xdr:rowOff>
    </xdr:to>
    <xdr:sp macro="" textlink="">
      <xdr:nvSpPr>
        <xdr:cNvPr id="2329" name="Rectangle 281"/>
        <xdr:cNvSpPr>
          <a:spLocks noChangeArrowheads="1"/>
        </xdr:cNvSpPr>
      </xdr:nvSpPr>
      <xdr:spPr bwMode="auto">
        <a:xfrm>
          <a:off x="5715000" y="202511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1251</xdr:row>
      <xdr:rowOff>104775</xdr:rowOff>
    </xdr:from>
    <xdr:to>
      <xdr:col>8</xdr:col>
      <xdr:colOff>742950</xdr:colOff>
      <xdr:row>1251</xdr:row>
      <xdr:rowOff>104775</xdr:rowOff>
    </xdr:to>
    <xdr:sp macro="" textlink="">
      <xdr:nvSpPr>
        <xdr:cNvPr id="2918" name="Line 282"/>
        <xdr:cNvSpPr>
          <a:spLocks noChangeShapeType="1"/>
        </xdr:cNvSpPr>
      </xdr:nvSpPr>
      <xdr:spPr bwMode="auto">
        <a:xfrm flipH="1">
          <a:off x="5934075" y="202672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1253</xdr:row>
      <xdr:rowOff>85725</xdr:rowOff>
    </xdr:from>
    <xdr:to>
      <xdr:col>7</xdr:col>
      <xdr:colOff>666750</xdr:colOff>
      <xdr:row>1253</xdr:row>
      <xdr:rowOff>85725</xdr:rowOff>
    </xdr:to>
    <xdr:sp macro="" textlink="">
      <xdr:nvSpPr>
        <xdr:cNvPr id="2919" name="Line 283"/>
        <xdr:cNvSpPr>
          <a:spLocks noChangeShapeType="1"/>
        </xdr:cNvSpPr>
      </xdr:nvSpPr>
      <xdr:spPr bwMode="auto">
        <a:xfrm flipH="1">
          <a:off x="5934075" y="202977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1252</xdr:row>
      <xdr:rowOff>95250</xdr:rowOff>
    </xdr:from>
    <xdr:to>
      <xdr:col>7</xdr:col>
      <xdr:colOff>628650</xdr:colOff>
      <xdr:row>1253</xdr:row>
      <xdr:rowOff>133350</xdr:rowOff>
    </xdr:to>
    <xdr:sp macro="" textlink="">
      <xdr:nvSpPr>
        <xdr:cNvPr id="2332" name="Rectangle 284"/>
        <xdr:cNvSpPr>
          <a:spLocks noChangeArrowheads="1"/>
        </xdr:cNvSpPr>
      </xdr:nvSpPr>
      <xdr:spPr bwMode="auto">
        <a:xfrm>
          <a:off x="5705475" y="202825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1313</xdr:row>
      <xdr:rowOff>85725</xdr:rowOff>
    </xdr:from>
    <xdr:to>
      <xdr:col>9</xdr:col>
      <xdr:colOff>657225</xdr:colOff>
      <xdr:row>1318</xdr:row>
      <xdr:rowOff>95250</xdr:rowOff>
    </xdr:to>
    <xdr:grpSp>
      <xdr:nvGrpSpPr>
        <xdr:cNvPr id="2921" name="Group 285"/>
        <xdr:cNvGrpSpPr>
          <a:grpSpLocks/>
        </xdr:cNvGrpSpPr>
      </xdr:nvGrpSpPr>
      <xdr:grpSpPr bwMode="auto">
        <a:xfrm>
          <a:off x="5924550" y="210718567"/>
          <a:ext cx="1590675" cy="811630"/>
          <a:chOff x="702" y="1182"/>
          <a:chExt cx="167" cy="86"/>
        </a:xfrm>
      </xdr:grpSpPr>
      <xdr:sp macro="" textlink="">
        <xdr:nvSpPr>
          <xdr:cNvPr id="4366" name="Line 28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67" name="Line 28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68" name="Group 28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69" name="Freeform 28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70" name="Line 29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71" name="Freeform 29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72" name="Line 29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1313</xdr:row>
      <xdr:rowOff>57150</xdr:rowOff>
    </xdr:from>
    <xdr:to>
      <xdr:col>7</xdr:col>
      <xdr:colOff>561975</xdr:colOff>
      <xdr:row>1314</xdr:row>
      <xdr:rowOff>95250</xdr:rowOff>
    </xdr:to>
    <xdr:sp macro="" textlink="">
      <xdr:nvSpPr>
        <xdr:cNvPr id="2341" name="Rectangle 293"/>
        <xdr:cNvSpPr>
          <a:spLocks noChangeArrowheads="1"/>
        </xdr:cNvSpPr>
      </xdr:nvSpPr>
      <xdr:spPr bwMode="auto">
        <a:xfrm>
          <a:off x="5705475" y="212664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1318</xdr:row>
      <xdr:rowOff>95250</xdr:rowOff>
    </xdr:from>
    <xdr:to>
      <xdr:col>9</xdr:col>
      <xdr:colOff>619125</xdr:colOff>
      <xdr:row>1319</xdr:row>
      <xdr:rowOff>133350</xdr:rowOff>
    </xdr:to>
    <xdr:sp macro="" textlink="">
      <xdr:nvSpPr>
        <xdr:cNvPr id="2342" name="Rectangle 294"/>
        <xdr:cNvSpPr>
          <a:spLocks noChangeArrowheads="1"/>
        </xdr:cNvSpPr>
      </xdr:nvSpPr>
      <xdr:spPr bwMode="auto">
        <a:xfrm>
          <a:off x="7286625" y="213512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1314</xdr:row>
      <xdr:rowOff>104775</xdr:rowOff>
    </xdr:from>
    <xdr:to>
      <xdr:col>7</xdr:col>
      <xdr:colOff>638175</xdr:colOff>
      <xdr:row>1315</xdr:row>
      <xdr:rowOff>142875</xdr:rowOff>
    </xdr:to>
    <xdr:sp macro="" textlink="">
      <xdr:nvSpPr>
        <xdr:cNvPr id="2343" name="Rectangle 295"/>
        <xdr:cNvSpPr>
          <a:spLocks noChangeArrowheads="1"/>
        </xdr:cNvSpPr>
      </xdr:nvSpPr>
      <xdr:spPr bwMode="auto">
        <a:xfrm>
          <a:off x="5715000" y="212874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1315</xdr:row>
      <xdr:rowOff>104775</xdr:rowOff>
    </xdr:from>
    <xdr:to>
      <xdr:col>8</xdr:col>
      <xdr:colOff>742950</xdr:colOff>
      <xdr:row>1315</xdr:row>
      <xdr:rowOff>104775</xdr:rowOff>
    </xdr:to>
    <xdr:sp macro="" textlink="">
      <xdr:nvSpPr>
        <xdr:cNvPr id="2925" name="Line 296"/>
        <xdr:cNvSpPr>
          <a:spLocks noChangeShapeType="1"/>
        </xdr:cNvSpPr>
      </xdr:nvSpPr>
      <xdr:spPr bwMode="auto">
        <a:xfrm flipH="1">
          <a:off x="5934075" y="213036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1317</xdr:row>
      <xdr:rowOff>85725</xdr:rowOff>
    </xdr:from>
    <xdr:to>
      <xdr:col>7</xdr:col>
      <xdr:colOff>666750</xdr:colOff>
      <xdr:row>1317</xdr:row>
      <xdr:rowOff>85725</xdr:rowOff>
    </xdr:to>
    <xdr:sp macro="" textlink="">
      <xdr:nvSpPr>
        <xdr:cNvPr id="2926" name="Line 297"/>
        <xdr:cNvSpPr>
          <a:spLocks noChangeShapeType="1"/>
        </xdr:cNvSpPr>
      </xdr:nvSpPr>
      <xdr:spPr bwMode="auto">
        <a:xfrm flipH="1">
          <a:off x="5934075" y="213340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1316</xdr:row>
      <xdr:rowOff>95250</xdr:rowOff>
    </xdr:from>
    <xdr:to>
      <xdr:col>7</xdr:col>
      <xdr:colOff>628650</xdr:colOff>
      <xdr:row>1317</xdr:row>
      <xdr:rowOff>133350</xdr:rowOff>
    </xdr:to>
    <xdr:sp macro="" textlink="">
      <xdr:nvSpPr>
        <xdr:cNvPr id="2346" name="Rectangle 298"/>
        <xdr:cNvSpPr>
          <a:spLocks noChangeArrowheads="1"/>
        </xdr:cNvSpPr>
      </xdr:nvSpPr>
      <xdr:spPr bwMode="auto">
        <a:xfrm>
          <a:off x="5705475" y="213188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1377</xdr:row>
      <xdr:rowOff>85725</xdr:rowOff>
    </xdr:from>
    <xdr:to>
      <xdr:col>9</xdr:col>
      <xdr:colOff>657225</xdr:colOff>
      <xdr:row>1382</xdr:row>
      <xdr:rowOff>95250</xdr:rowOff>
    </xdr:to>
    <xdr:grpSp>
      <xdr:nvGrpSpPr>
        <xdr:cNvPr id="2928" name="Group 299"/>
        <xdr:cNvGrpSpPr>
          <a:grpSpLocks/>
        </xdr:cNvGrpSpPr>
      </xdr:nvGrpSpPr>
      <xdr:grpSpPr bwMode="auto">
        <a:xfrm>
          <a:off x="5924550" y="220985514"/>
          <a:ext cx="1590675" cy="811631"/>
          <a:chOff x="702" y="1182"/>
          <a:chExt cx="167" cy="86"/>
        </a:xfrm>
      </xdr:grpSpPr>
      <xdr:sp macro="" textlink="">
        <xdr:nvSpPr>
          <xdr:cNvPr id="4359" name="Line 30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60" name="Line 30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61" name="Group 30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62" name="Freeform 30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63" name="Line 30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64" name="Freeform 30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65" name="Line 30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1377</xdr:row>
      <xdr:rowOff>57150</xdr:rowOff>
    </xdr:from>
    <xdr:to>
      <xdr:col>7</xdr:col>
      <xdr:colOff>561975</xdr:colOff>
      <xdr:row>1378</xdr:row>
      <xdr:rowOff>95250</xdr:rowOff>
    </xdr:to>
    <xdr:sp macro="" textlink="">
      <xdr:nvSpPr>
        <xdr:cNvPr id="2355" name="Rectangle 307"/>
        <xdr:cNvSpPr>
          <a:spLocks noChangeArrowheads="1"/>
        </xdr:cNvSpPr>
      </xdr:nvSpPr>
      <xdr:spPr bwMode="auto">
        <a:xfrm>
          <a:off x="5705475" y="223027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1382</xdr:row>
      <xdr:rowOff>95250</xdr:rowOff>
    </xdr:from>
    <xdr:to>
      <xdr:col>9</xdr:col>
      <xdr:colOff>619125</xdr:colOff>
      <xdr:row>1383</xdr:row>
      <xdr:rowOff>133350</xdr:rowOff>
    </xdr:to>
    <xdr:sp macro="" textlink="">
      <xdr:nvSpPr>
        <xdr:cNvPr id="2356" name="Rectangle 308"/>
        <xdr:cNvSpPr>
          <a:spLocks noChangeArrowheads="1"/>
        </xdr:cNvSpPr>
      </xdr:nvSpPr>
      <xdr:spPr bwMode="auto">
        <a:xfrm>
          <a:off x="7286625" y="223875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1378</xdr:row>
      <xdr:rowOff>104775</xdr:rowOff>
    </xdr:from>
    <xdr:to>
      <xdr:col>7</xdr:col>
      <xdr:colOff>638175</xdr:colOff>
      <xdr:row>1379</xdr:row>
      <xdr:rowOff>142875</xdr:rowOff>
    </xdr:to>
    <xdr:sp macro="" textlink="">
      <xdr:nvSpPr>
        <xdr:cNvPr id="2357" name="Rectangle 309"/>
        <xdr:cNvSpPr>
          <a:spLocks noChangeArrowheads="1"/>
        </xdr:cNvSpPr>
      </xdr:nvSpPr>
      <xdr:spPr bwMode="auto">
        <a:xfrm>
          <a:off x="5715000" y="223237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1379</xdr:row>
      <xdr:rowOff>104775</xdr:rowOff>
    </xdr:from>
    <xdr:to>
      <xdr:col>8</xdr:col>
      <xdr:colOff>742950</xdr:colOff>
      <xdr:row>1379</xdr:row>
      <xdr:rowOff>104775</xdr:rowOff>
    </xdr:to>
    <xdr:sp macro="" textlink="">
      <xdr:nvSpPr>
        <xdr:cNvPr id="2932" name="Line 310"/>
        <xdr:cNvSpPr>
          <a:spLocks noChangeShapeType="1"/>
        </xdr:cNvSpPr>
      </xdr:nvSpPr>
      <xdr:spPr bwMode="auto">
        <a:xfrm flipH="1">
          <a:off x="5934075" y="223399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1381</xdr:row>
      <xdr:rowOff>85725</xdr:rowOff>
    </xdr:from>
    <xdr:to>
      <xdr:col>7</xdr:col>
      <xdr:colOff>666750</xdr:colOff>
      <xdr:row>1381</xdr:row>
      <xdr:rowOff>85725</xdr:rowOff>
    </xdr:to>
    <xdr:sp macro="" textlink="">
      <xdr:nvSpPr>
        <xdr:cNvPr id="2933" name="Line 311"/>
        <xdr:cNvSpPr>
          <a:spLocks noChangeShapeType="1"/>
        </xdr:cNvSpPr>
      </xdr:nvSpPr>
      <xdr:spPr bwMode="auto">
        <a:xfrm flipH="1">
          <a:off x="5934075" y="223704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1380</xdr:row>
      <xdr:rowOff>95250</xdr:rowOff>
    </xdr:from>
    <xdr:to>
      <xdr:col>7</xdr:col>
      <xdr:colOff>628650</xdr:colOff>
      <xdr:row>1381</xdr:row>
      <xdr:rowOff>133350</xdr:rowOff>
    </xdr:to>
    <xdr:sp macro="" textlink="">
      <xdr:nvSpPr>
        <xdr:cNvPr id="2360" name="Rectangle 312"/>
        <xdr:cNvSpPr>
          <a:spLocks noChangeArrowheads="1"/>
        </xdr:cNvSpPr>
      </xdr:nvSpPr>
      <xdr:spPr bwMode="auto">
        <a:xfrm>
          <a:off x="5705475" y="223551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1441</xdr:row>
      <xdr:rowOff>85725</xdr:rowOff>
    </xdr:from>
    <xdr:to>
      <xdr:col>9</xdr:col>
      <xdr:colOff>657225</xdr:colOff>
      <xdr:row>1446</xdr:row>
      <xdr:rowOff>95250</xdr:rowOff>
    </xdr:to>
    <xdr:grpSp>
      <xdr:nvGrpSpPr>
        <xdr:cNvPr id="2935" name="Group 313"/>
        <xdr:cNvGrpSpPr>
          <a:grpSpLocks/>
        </xdr:cNvGrpSpPr>
      </xdr:nvGrpSpPr>
      <xdr:grpSpPr bwMode="auto">
        <a:xfrm>
          <a:off x="5924550" y="231252462"/>
          <a:ext cx="1590675" cy="811630"/>
          <a:chOff x="702" y="1182"/>
          <a:chExt cx="167" cy="86"/>
        </a:xfrm>
      </xdr:grpSpPr>
      <xdr:sp macro="" textlink="">
        <xdr:nvSpPr>
          <xdr:cNvPr id="4352" name="Line 31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53" name="Line 31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54" name="Group 31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55" name="Freeform 31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56" name="Line 31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57" name="Freeform 31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58" name="Line 32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1441</xdr:row>
      <xdr:rowOff>57150</xdr:rowOff>
    </xdr:from>
    <xdr:to>
      <xdr:col>7</xdr:col>
      <xdr:colOff>561975</xdr:colOff>
      <xdr:row>1442</xdr:row>
      <xdr:rowOff>95250</xdr:rowOff>
    </xdr:to>
    <xdr:sp macro="" textlink="">
      <xdr:nvSpPr>
        <xdr:cNvPr id="2369" name="Rectangle 321"/>
        <xdr:cNvSpPr>
          <a:spLocks noChangeArrowheads="1"/>
        </xdr:cNvSpPr>
      </xdr:nvSpPr>
      <xdr:spPr bwMode="auto">
        <a:xfrm>
          <a:off x="5705475" y="233391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1446</xdr:row>
      <xdr:rowOff>95250</xdr:rowOff>
    </xdr:from>
    <xdr:to>
      <xdr:col>9</xdr:col>
      <xdr:colOff>619125</xdr:colOff>
      <xdr:row>1447</xdr:row>
      <xdr:rowOff>133350</xdr:rowOff>
    </xdr:to>
    <xdr:sp macro="" textlink="">
      <xdr:nvSpPr>
        <xdr:cNvPr id="2370" name="Rectangle 322"/>
        <xdr:cNvSpPr>
          <a:spLocks noChangeArrowheads="1"/>
        </xdr:cNvSpPr>
      </xdr:nvSpPr>
      <xdr:spPr bwMode="auto">
        <a:xfrm>
          <a:off x="7286625" y="234238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1442</xdr:row>
      <xdr:rowOff>104775</xdr:rowOff>
    </xdr:from>
    <xdr:to>
      <xdr:col>7</xdr:col>
      <xdr:colOff>638175</xdr:colOff>
      <xdr:row>1443</xdr:row>
      <xdr:rowOff>142875</xdr:rowOff>
    </xdr:to>
    <xdr:sp macro="" textlink="">
      <xdr:nvSpPr>
        <xdr:cNvPr id="2371" name="Rectangle 323"/>
        <xdr:cNvSpPr>
          <a:spLocks noChangeArrowheads="1"/>
        </xdr:cNvSpPr>
      </xdr:nvSpPr>
      <xdr:spPr bwMode="auto">
        <a:xfrm>
          <a:off x="5715000" y="233600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1443</xdr:row>
      <xdr:rowOff>104775</xdr:rowOff>
    </xdr:from>
    <xdr:to>
      <xdr:col>8</xdr:col>
      <xdr:colOff>742950</xdr:colOff>
      <xdr:row>1443</xdr:row>
      <xdr:rowOff>104775</xdr:rowOff>
    </xdr:to>
    <xdr:sp macro="" textlink="">
      <xdr:nvSpPr>
        <xdr:cNvPr id="2939" name="Line 324"/>
        <xdr:cNvSpPr>
          <a:spLocks noChangeShapeType="1"/>
        </xdr:cNvSpPr>
      </xdr:nvSpPr>
      <xdr:spPr bwMode="auto">
        <a:xfrm flipH="1">
          <a:off x="5934075" y="233762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1445</xdr:row>
      <xdr:rowOff>85725</xdr:rowOff>
    </xdr:from>
    <xdr:to>
      <xdr:col>7</xdr:col>
      <xdr:colOff>666750</xdr:colOff>
      <xdr:row>1445</xdr:row>
      <xdr:rowOff>85725</xdr:rowOff>
    </xdr:to>
    <xdr:sp macro="" textlink="">
      <xdr:nvSpPr>
        <xdr:cNvPr id="2940" name="Line 325"/>
        <xdr:cNvSpPr>
          <a:spLocks noChangeShapeType="1"/>
        </xdr:cNvSpPr>
      </xdr:nvSpPr>
      <xdr:spPr bwMode="auto">
        <a:xfrm flipH="1">
          <a:off x="5934075" y="234067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1444</xdr:row>
      <xdr:rowOff>95250</xdr:rowOff>
    </xdr:from>
    <xdr:to>
      <xdr:col>7</xdr:col>
      <xdr:colOff>628650</xdr:colOff>
      <xdr:row>1445</xdr:row>
      <xdr:rowOff>133350</xdr:rowOff>
    </xdr:to>
    <xdr:sp macro="" textlink="">
      <xdr:nvSpPr>
        <xdr:cNvPr id="2374" name="Rectangle 326"/>
        <xdr:cNvSpPr>
          <a:spLocks noChangeArrowheads="1"/>
        </xdr:cNvSpPr>
      </xdr:nvSpPr>
      <xdr:spPr bwMode="auto">
        <a:xfrm>
          <a:off x="5705475" y="233914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1505</xdr:row>
      <xdr:rowOff>85725</xdr:rowOff>
    </xdr:from>
    <xdr:to>
      <xdr:col>9</xdr:col>
      <xdr:colOff>657225</xdr:colOff>
      <xdr:row>1510</xdr:row>
      <xdr:rowOff>95250</xdr:rowOff>
    </xdr:to>
    <xdr:grpSp>
      <xdr:nvGrpSpPr>
        <xdr:cNvPr id="2942" name="Group 327"/>
        <xdr:cNvGrpSpPr>
          <a:grpSpLocks/>
        </xdr:cNvGrpSpPr>
      </xdr:nvGrpSpPr>
      <xdr:grpSpPr bwMode="auto">
        <a:xfrm>
          <a:off x="5924550" y="241519409"/>
          <a:ext cx="1590675" cy="811630"/>
          <a:chOff x="702" y="1182"/>
          <a:chExt cx="167" cy="86"/>
        </a:xfrm>
      </xdr:grpSpPr>
      <xdr:sp macro="" textlink="">
        <xdr:nvSpPr>
          <xdr:cNvPr id="4345" name="Line 32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46" name="Line 32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47" name="Group 33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48" name="Freeform 33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49" name="Line 33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50" name="Freeform 33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51" name="Line 33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1505</xdr:row>
      <xdr:rowOff>57150</xdr:rowOff>
    </xdr:from>
    <xdr:to>
      <xdr:col>7</xdr:col>
      <xdr:colOff>561975</xdr:colOff>
      <xdr:row>1506</xdr:row>
      <xdr:rowOff>95250</xdr:rowOff>
    </xdr:to>
    <xdr:sp macro="" textlink="">
      <xdr:nvSpPr>
        <xdr:cNvPr id="2383" name="Rectangle 335"/>
        <xdr:cNvSpPr>
          <a:spLocks noChangeArrowheads="1"/>
        </xdr:cNvSpPr>
      </xdr:nvSpPr>
      <xdr:spPr bwMode="auto">
        <a:xfrm>
          <a:off x="5705475" y="243754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1510</xdr:row>
      <xdr:rowOff>95250</xdr:rowOff>
    </xdr:from>
    <xdr:to>
      <xdr:col>9</xdr:col>
      <xdr:colOff>619125</xdr:colOff>
      <xdr:row>1511</xdr:row>
      <xdr:rowOff>133350</xdr:rowOff>
    </xdr:to>
    <xdr:sp macro="" textlink="">
      <xdr:nvSpPr>
        <xdr:cNvPr id="2384" name="Rectangle 336"/>
        <xdr:cNvSpPr>
          <a:spLocks noChangeArrowheads="1"/>
        </xdr:cNvSpPr>
      </xdr:nvSpPr>
      <xdr:spPr bwMode="auto">
        <a:xfrm>
          <a:off x="7286625" y="244602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1506</xdr:row>
      <xdr:rowOff>104775</xdr:rowOff>
    </xdr:from>
    <xdr:to>
      <xdr:col>7</xdr:col>
      <xdr:colOff>638175</xdr:colOff>
      <xdr:row>1507</xdr:row>
      <xdr:rowOff>142875</xdr:rowOff>
    </xdr:to>
    <xdr:sp macro="" textlink="">
      <xdr:nvSpPr>
        <xdr:cNvPr id="2385" name="Rectangle 337"/>
        <xdr:cNvSpPr>
          <a:spLocks noChangeArrowheads="1"/>
        </xdr:cNvSpPr>
      </xdr:nvSpPr>
      <xdr:spPr bwMode="auto">
        <a:xfrm>
          <a:off x="5715000" y="243963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1507</xdr:row>
      <xdr:rowOff>104775</xdr:rowOff>
    </xdr:from>
    <xdr:to>
      <xdr:col>8</xdr:col>
      <xdr:colOff>742950</xdr:colOff>
      <xdr:row>1507</xdr:row>
      <xdr:rowOff>104775</xdr:rowOff>
    </xdr:to>
    <xdr:sp macro="" textlink="">
      <xdr:nvSpPr>
        <xdr:cNvPr id="2946" name="Line 338"/>
        <xdr:cNvSpPr>
          <a:spLocks noChangeShapeType="1"/>
        </xdr:cNvSpPr>
      </xdr:nvSpPr>
      <xdr:spPr bwMode="auto">
        <a:xfrm flipH="1">
          <a:off x="5934075" y="244125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1509</xdr:row>
      <xdr:rowOff>85725</xdr:rowOff>
    </xdr:from>
    <xdr:to>
      <xdr:col>7</xdr:col>
      <xdr:colOff>666750</xdr:colOff>
      <xdr:row>1509</xdr:row>
      <xdr:rowOff>85725</xdr:rowOff>
    </xdr:to>
    <xdr:sp macro="" textlink="">
      <xdr:nvSpPr>
        <xdr:cNvPr id="2947" name="Line 339"/>
        <xdr:cNvSpPr>
          <a:spLocks noChangeShapeType="1"/>
        </xdr:cNvSpPr>
      </xdr:nvSpPr>
      <xdr:spPr bwMode="auto">
        <a:xfrm flipH="1">
          <a:off x="5934075" y="244430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1508</xdr:row>
      <xdr:rowOff>95250</xdr:rowOff>
    </xdr:from>
    <xdr:to>
      <xdr:col>7</xdr:col>
      <xdr:colOff>628650</xdr:colOff>
      <xdr:row>1509</xdr:row>
      <xdr:rowOff>133350</xdr:rowOff>
    </xdr:to>
    <xdr:sp macro="" textlink="">
      <xdr:nvSpPr>
        <xdr:cNvPr id="2388" name="Rectangle 340"/>
        <xdr:cNvSpPr>
          <a:spLocks noChangeArrowheads="1"/>
        </xdr:cNvSpPr>
      </xdr:nvSpPr>
      <xdr:spPr bwMode="auto">
        <a:xfrm>
          <a:off x="5705475" y="244278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1569</xdr:row>
      <xdr:rowOff>85725</xdr:rowOff>
    </xdr:from>
    <xdr:to>
      <xdr:col>9</xdr:col>
      <xdr:colOff>657225</xdr:colOff>
      <xdr:row>1574</xdr:row>
      <xdr:rowOff>95250</xdr:rowOff>
    </xdr:to>
    <xdr:grpSp>
      <xdr:nvGrpSpPr>
        <xdr:cNvPr id="2949" name="Group 341"/>
        <xdr:cNvGrpSpPr>
          <a:grpSpLocks/>
        </xdr:cNvGrpSpPr>
      </xdr:nvGrpSpPr>
      <xdr:grpSpPr bwMode="auto">
        <a:xfrm>
          <a:off x="5924550" y="251786357"/>
          <a:ext cx="1590675" cy="811630"/>
          <a:chOff x="702" y="1182"/>
          <a:chExt cx="167" cy="86"/>
        </a:xfrm>
      </xdr:grpSpPr>
      <xdr:sp macro="" textlink="">
        <xdr:nvSpPr>
          <xdr:cNvPr id="4338" name="Line 34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39" name="Line 34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40" name="Group 34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41" name="Freeform 34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42" name="Line 34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43" name="Freeform 34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44" name="Line 34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1569</xdr:row>
      <xdr:rowOff>57150</xdr:rowOff>
    </xdr:from>
    <xdr:to>
      <xdr:col>7</xdr:col>
      <xdr:colOff>561975</xdr:colOff>
      <xdr:row>1570</xdr:row>
      <xdr:rowOff>95250</xdr:rowOff>
    </xdr:to>
    <xdr:sp macro="" textlink="">
      <xdr:nvSpPr>
        <xdr:cNvPr id="2397" name="Rectangle 349"/>
        <xdr:cNvSpPr>
          <a:spLocks noChangeArrowheads="1"/>
        </xdr:cNvSpPr>
      </xdr:nvSpPr>
      <xdr:spPr bwMode="auto">
        <a:xfrm>
          <a:off x="5705475" y="254117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1574</xdr:row>
      <xdr:rowOff>95250</xdr:rowOff>
    </xdr:from>
    <xdr:to>
      <xdr:col>9</xdr:col>
      <xdr:colOff>619125</xdr:colOff>
      <xdr:row>1575</xdr:row>
      <xdr:rowOff>133350</xdr:rowOff>
    </xdr:to>
    <xdr:sp macro="" textlink="">
      <xdr:nvSpPr>
        <xdr:cNvPr id="2398" name="Rectangle 350"/>
        <xdr:cNvSpPr>
          <a:spLocks noChangeArrowheads="1"/>
        </xdr:cNvSpPr>
      </xdr:nvSpPr>
      <xdr:spPr bwMode="auto">
        <a:xfrm>
          <a:off x="7286625" y="254965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1570</xdr:row>
      <xdr:rowOff>104775</xdr:rowOff>
    </xdr:from>
    <xdr:to>
      <xdr:col>7</xdr:col>
      <xdr:colOff>638175</xdr:colOff>
      <xdr:row>1571</xdr:row>
      <xdr:rowOff>142875</xdr:rowOff>
    </xdr:to>
    <xdr:sp macro="" textlink="">
      <xdr:nvSpPr>
        <xdr:cNvPr id="2399" name="Rectangle 351"/>
        <xdr:cNvSpPr>
          <a:spLocks noChangeArrowheads="1"/>
        </xdr:cNvSpPr>
      </xdr:nvSpPr>
      <xdr:spPr bwMode="auto">
        <a:xfrm>
          <a:off x="5715000" y="254327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1571</xdr:row>
      <xdr:rowOff>104775</xdr:rowOff>
    </xdr:from>
    <xdr:to>
      <xdr:col>8</xdr:col>
      <xdr:colOff>742950</xdr:colOff>
      <xdr:row>1571</xdr:row>
      <xdr:rowOff>104775</xdr:rowOff>
    </xdr:to>
    <xdr:sp macro="" textlink="">
      <xdr:nvSpPr>
        <xdr:cNvPr id="2953" name="Line 352"/>
        <xdr:cNvSpPr>
          <a:spLocks noChangeShapeType="1"/>
        </xdr:cNvSpPr>
      </xdr:nvSpPr>
      <xdr:spPr bwMode="auto">
        <a:xfrm flipH="1">
          <a:off x="5934075" y="254488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1573</xdr:row>
      <xdr:rowOff>85725</xdr:rowOff>
    </xdr:from>
    <xdr:to>
      <xdr:col>7</xdr:col>
      <xdr:colOff>666750</xdr:colOff>
      <xdr:row>1573</xdr:row>
      <xdr:rowOff>85725</xdr:rowOff>
    </xdr:to>
    <xdr:sp macro="" textlink="">
      <xdr:nvSpPr>
        <xdr:cNvPr id="2954" name="Line 353"/>
        <xdr:cNvSpPr>
          <a:spLocks noChangeShapeType="1"/>
        </xdr:cNvSpPr>
      </xdr:nvSpPr>
      <xdr:spPr bwMode="auto">
        <a:xfrm flipH="1">
          <a:off x="5934075" y="254793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1572</xdr:row>
      <xdr:rowOff>95250</xdr:rowOff>
    </xdr:from>
    <xdr:to>
      <xdr:col>7</xdr:col>
      <xdr:colOff>628650</xdr:colOff>
      <xdr:row>1573</xdr:row>
      <xdr:rowOff>133350</xdr:rowOff>
    </xdr:to>
    <xdr:sp macro="" textlink="">
      <xdr:nvSpPr>
        <xdr:cNvPr id="2402" name="Rectangle 354"/>
        <xdr:cNvSpPr>
          <a:spLocks noChangeArrowheads="1"/>
        </xdr:cNvSpPr>
      </xdr:nvSpPr>
      <xdr:spPr bwMode="auto">
        <a:xfrm>
          <a:off x="5705475" y="254641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1633</xdr:row>
      <xdr:rowOff>85725</xdr:rowOff>
    </xdr:from>
    <xdr:to>
      <xdr:col>9</xdr:col>
      <xdr:colOff>657225</xdr:colOff>
      <xdr:row>1638</xdr:row>
      <xdr:rowOff>95250</xdr:rowOff>
    </xdr:to>
    <xdr:grpSp>
      <xdr:nvGrpSpPr>
        <xdr:cNvPr id="2956" name="Group 355"/>
        <xdr:cNvGrpSpPr>
          <a:grpSpLocks/>
        </xdr:cNvGrpSpPr>
      </xdr:nvGrpSpPr>
      <xdr:grpSpPr bwMode="auto">
        <a:xfrm>
          <a:off x="5924550" y="262053304"/>
          <a:ext cx="1590675" cy="811630"/>
          <a:chOff x="702" y="1182"/>
          <a:chExt cx="167" cy="86"/>
        </a:xfrm>
      </xdr:grpSpPr>
      <xdr:sp macro="" textlink="">
        <xdr:nvSpPr>
          <xdr:cNvPr id="4331" name="Line 35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32" name="Line 35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33" name="Group 35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34" name="Freeform 35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35" name="Line 36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36" name="Freeform 36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37" name="Line 36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1633</xdr:row>
      <xdr:rowOff>57150</xdr:rowOff>
    </xdr:from>
    <xdr:to>
      <xdr:col>7</xdr:col>
      <xdr:colOff>561975</xdr:colOff>
      <xdr:row>1634</xdr:row>
      <xdr:rowOff>95250</xdr:rowOff>
    </xdr:to>
    <xdr:sp macro="" textlink="">
      <xdr:nvSpPr>
        <xdr:cNvPr id="2411" name="Rectangle 363"/>
        <xdr:cNvSpPr>
          <a:spLocks noChangeArrowheads="1"/>
        </xdr:cNvSpPr>
      </xdr:nvSpPr>
      <xdr:spPr bwMode="auto">
        <a:xfrm>
          <a:off x="5705475" y="264480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1638</xdr:row>
      <xdr:rowOff>95250</xdr:rowOff>
    </xdr:from>
    <xdr:to>
      <xdr:col>9</xdr:col>
      <xdr:colOff>619125</xdr:colOff>
      <xdr:row>1639</xdr:row>
      <xdr:rowOff>133350</xdr:rowOff>
    </xdr:to>
    <xdr:sp macro="" textlink="">
      <xdr:nvSpPr>
        <xdr:cNvPr id="2412" name="Rectangle 364"/>
        <xdr:cNvSpPr>
          <a:spLocks noChangeArrowheads="1"/>
        </xdr:cNvSpPr>
      </xdr:nvSpPr>
      <xdr:spPr bwMode="auto">
        <a:xfrm>
          <a:off x="7286625" y="265328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1634</xdr:row>
      <xdr:rowOff>104775</xdr:rowOff>
    </xdr:from>
    <xdr:to>
      <xdr:col>7</xdr:col>
      <xdr:colOff>638175</xdr:colOff>
      <xdr:row>1635</xdr:row>
      <xdr:rowOff>142875</xdr:rowOff>
    </xdr:to>
    <xdr:sp macro="" textlink="">
      <xdr:nvSpPr>
        <xdr:cNvPr id="2413" name="Rectangle 365"/>
        <xdr:cNvSpPr>
          <a:spLocks noChangeArrowheads="1"/>
        </xdr:cNvSpPr>
      </xdr:nvSpPr>
      <xdr:spPr bwMode="auto">
        <a:xfrm>
          <a:off x="5715000" y="264690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1635</xdr:row>
      <xdr:rowOff>104775</xdr:rowOff>
    </xdr:from>
    <xdr:to>
      <xdr:col>8</xdr:col>
      <xdr:colOff>742950</xdr:colOff>
      <xdr:row>1635</xdr:row>
      <xdr:rowOff>104775</xdr:rowOff>
    </xdr:to>
    <xdr:sp macro="" textlink="">
      <xdr:nvSpPr>
        <xdr:cNvPr id="2960" name="Line 366"/>
        <xdr:cNvSpPr>
          <a:spLocks noChangeShapeType="1"/>
        </xdr:cNvSpPr>
      </xdr:nvSpPr>
      <xdr:spPr bwMode="auto">
        <a:xfrm flipH="1">
          <a:off x="5934075" y="264852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1637</xdr:row>
      <xdr:rowOff>85725</xdr:rowOff>
    </xdr:from>
    <xdr:to>
      <xdr:col>7</xdr:col>
      <xdr:colOff>666750</xdr:colOff>
      <xdr:row>1637</xdr:row>
      <xdr:rowOff>85725</xdr:rowOff>
    </xdr:to>
    <xdr:sp macro="" textlink="">
      <xdr:nvSpPr>
        <xdr:cNvPr id="2961" name="Line 367"/>
        <xdr:cNvSpPr>
          <a:spLocks noChangeShapeType="1"/>
        </xdr:cNvSpPr>
      </xdr:nvSpPr>
      <xdr:spPr bwMode="auto">
        <a:xfrm flipH="1">
          <a:off x="5934075" y="265156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1636</xdr:row>
      <xdr:rowOff>95250</xdr:rowOff>
    </xdr:from>
    <xdr:to>
      <xdr:col>7</xdr:col>
      <xdr:colOff>628650</xdr:colOff>
      <xdr:row>1637</xdr:row>
      <xdr:rowOff>133350</xdr:rowOff>
    </xdr:to>
    <xdr:sp macro="" textlink="">
      <xdr:nvSpPr>
        <xdr:cNvPr id="2416" name="Rectangle 368"/>
        <xdr:cNvSpPr>
          <a:spLocks noChangeArrowheads="1"/>
        </xdr:cNvSpPr>
      </xdr:nvSpPr>
      <xdr:spPr bwMode="auto">
        <a:xfrm>
          <a:off x="5705475" y="265004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1697</xdr:row>
      <xdr:rowOff>85725</xdr:rowOff>
    </xdr:from>
    <xdr:to>
      <xdr:col>9</xdr:col>
      <xdr:colOff>657225</xdr:colOff>
      <xdr:row>1702</xdr:row>
      <xdr:rowOff>95250</xdr:rowOff>
    </xdr:to>
    <xdr:grpSp>
      <xdr:nvGrpSpPr>
        <xdr:cNvPr id="2963" name="Group 369"/>
        <xdr:cNvGrpSpPr>
          <a:grpSpLocks/>
        </xdr:cNvGrpSpPr>
      </xdr:nvGrpSpPr>
      <xdr:grpSpPr bwMode="auto">
        <a:xfrm>
          <a:off x="5924550" y="272320251"/>
          <a:ext cx="1590675" cy="811631"/>
          <a:chOff x="702" y="1182"/>
          <a:chExt cx="167" cy="86"/>
        </a:xfrm>
      </xdr:grpSpPr>
      <xdr:sp macro="" textlink="">
        <xdr:nvSpPr>
          <xdr:cNvPr id="4324" name="Line 37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25" name="Line 37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26" name="Group 37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27" name="Freeform 37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28" name="Line 37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29" name="Freeform 37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30" name="Line 37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1697</xdr:row>
      <xdr:rowOff>57150</xdr:rowOff>
    </xdr:from>
    <xdr:to>
      <xdr:col>7</xdr:col>
      <xdr:colOff>561975</xdr:colOff>
      <xdr:row>1698</xdr:row>
      <xdr:rowOff>95250</xdr:rowOff>
    </xdr:to>
    <xdr:sp macro="" textlink="">
      <xdr:nvSpPr>
        <xdr:cNvPr id="2425" name="Rectangle 377"/>
        <xdr:cNvSpPr>
          <a:spLocks noChangeArrowheads="1"/>
        </xdr:cNvSpPr>
      </xdr:nvSpPr>
      <xdr:spPr bwMode="auto">
        <a:xfrm>
          <a:off x="5705475" y="274843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1702</xdr:row>
      <xdr:rowOff>95250</xdr:rowOff>
    </xdr:from>
    <xdr:to>
      <xdr:col>9</xdr:col>
      <xdr:colOff>619125</xdr:colOff>
      <xdr:row>1703</xdr:row>
      <xdr:rowOff>133350</xdr:rowOff>
    </xdr:to>
    <xdr:sp macro="" textlink="">
      <xdr:nvSpPr>
        <xdr:cNvPr id="2426" name="Rectangle 378"/>
        <xdr:cNvSpPr>
          <a:spLocks noChangeArrowheads="1"/>
        </xdr:cNvSpPr>
      </xdr:nvSpPr>
      <xdr:spPr bwMode="auto">
        <a:xfrm>
          <a:off x="7286625" y="275691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1698</xdr:row>
      <xdr:rowOff>104775</xdr:rowOff>
    </xdr:from>
    <xdr:to>
      <xdr:col>7</xdr:col>
      <xdr:colOff>638175</xdr:colOff>
      <xdr:row>1699</xdr:row>
      <xdr:rowOff>142875</xdr:rowOff>
    </xdr:to>
    <xdr:sp macro="" textlink="">
      <xdr:nvSpPr>
        <xdr:cNvPr id="2427" name="Rectangle 379"/>
        <xdr:cNvSpPr>
          <a:spLocks noChangeArrowheads="1"/>
        </xdr:cNvSpPr>
      </xdr:nvSpPr>
      <xdr:spPr bwMode="auto">
        <a:xfrm>
          <a:off x="5715000" y="275053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1699</xdr:row>
      <xdr:rowOff>104775</xdr:rowOff>
    </xdr:from>
    <xdr:to>
      <xdr:col>8</xdr:col>
      <xdr:colOff>742950</xdr:colOff>
      <xdr:row>1699</xdr:row>
      <xdr:rowOff>104775</xdr:rowOff>
    </xdr:to>
    <xdr:sp macro="" textlink="">
      <xdr:nvSpPr>
        <xdr:cNvPr id="2967" name="Line 380"/>
        <xdr:cNvSpPr>
          <a:spLocks noChangeShapeType="1"/>
        </xdr:cNvSpPr>
      </xdr:nvSpPr>
      <xdr:spPr bwMode="auto">
        <a:xfrm flipH="1">
          <a:off x="5934075" y="275215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1701</xdr:row>
      <xdr:rowOff>85725</xdr:rowOff>
    </xdr:from>
    <xdr:to>
      <xdr:col>7</xdr:col>
      <xdr:colOff>666750</xdr:colOff>
      <xdr:row>1701</xdr:row>
      <xdr:rowOff>85725</xdr:rowOff>
    </xdr:to>
    <xdr:sp macro="" textlink="">
      <xdr:nvSpPr>
        <xdr:cNvPr id="2968" name="Line 381"/>
        <xdr:cNvSpPr>
          <a:spLocks noChangeShapeType="1"/>
        </xdr:cNvSpPr>
      </xdr:nvSpPr>
      <xdr:spPr bwMode="auto">
        <a:xfrm flipH="1">
          <a:off x="5934075" y="275520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1700</xdr:row>
      <xdr:rowOff>95250</xdr:rowOff>
    </xdr:from>
    <xdr:to>
      <xdr:col>7</xdr:col>
      <xdr:colOff>628650</xdr:colOff>
      <xdr:row>1701</xdr:row>
      <xdr:rowOff>133350</xdr:rowOff>
    </xdr:to>
    <xdr:sp macro="" textlink="">
      <xdr:nvSpPr>
        <xdr:cNvPr id="2430" name="Rectangle 382"/>
        <xdr:cNvSpPr>
          <a:spLocks noChangeArrowheads="1"/>
        </xdr:cNvSpPr>
      </xdr:nvSpPr>
      <xdr:spPr bwMode="auto">
        <a:xfrm>
          <a:off x="5705475" y="275367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1761</xdr:row>
      <xdr:rowOff>85725</xdr:rowOff>
    </xdr:from>
    <xdr:to>
      <xdr:col>9</xdr:col>
      <xdr:colOff>657225</xdr:colOff>
      <xdr:row>1766</xdr:row>
      <xdr:rowOff>95250</xdr:rowOff>
    </xdr:to>
    <xdr:grpSp>
      <xdr:nvGrpSpPr>
        <xdr:cNvPr id="2970" name="Group 383"/>
        <xdr:cNvGrpSpPr>
          <a:grpSpLocks/>
        </xdr:cNvGrpSpPr>
      </xdr:nvGrpSpPr>
      <xdr:grpSpPr bwMode="auto">
        <a:xfrm>
          <a:off x="5924550" y="282587199"/>
          <a:ext cx="1590675" cy="811630"/>
          <a:chOff x="702" y="1182"/>
          <a:chExt cx="167" cy="86"/>
        </a:xfrm>
      </xdr:grpSpPr>
      <xdr:sp macro="" textlink="">
        <xdr:nvSpPr>
          <xdr:cNvPr id="4317" name="Line 38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18" name="Line 38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19" name="Group 38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20" name="Freeform 38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21" name="Line 38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22" name="Freeform 38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23" name="Line 39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1761</xdr:row>
      <xdr:rowOff>57150</xdr:rowOff>
    </xdr:from>
    <xdr:to>
      <xdr:col>7</xdr:col>
      <xdr:colOff>561975</xdr:colOff>
      <xdr:row>1762</xdr:row>
      <xdr:rowOff>95250</xdr:rowOff>
    </xdr:to>
    <xdr:sp macro="" textlink="">
      <xdr:nvSpPr>
        <xdr:cNvPr id="2439" name="Rectangle 391"/>
        <xdr:cNvSpPr>
          <a:spLocks noChangeArrowheads="1"/>
        </xdr:cNvSpPr>
      </xdr:nvSpPr>
      <xdr:spPr bwMode="auto">
        <a:xfrm>
          <a:off x="5705475" y="285207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1766</xdr:row>
      <xdr:rowOff>95250</xdr:rowOff>
    </xdr:from>
    <xdr:to>
      <xdr:col>9</xdr:col>
      <xdr:colOff>619125</xdr:colOff>
      <xdr:row>1767</xdr:row>
      <xdr:rowOff>133350</xdr:rowOff>
    </xdr:to>
    <xdr:sp macro="" textlink="">
      <xdr:nvSpPr>
        <xdr:cNvPr id="2440" name="Rectangle 392"/>
        <xdr:cNvSpPr>
          <a:spLocks noChangeArrowheads="1"/>
        </xdr:cNvSpPr>
      </xdr:nvSpPr>
      <xdr:spPr bwMode="auto">
        <a:xfrm>
          <a:off x="7286625" y="286054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1762</xdr:row>
      <xdr:rowOff>104775</xdr:rowOff>
    </xdr:from>
    <xdr:to>
      <xdr:col>7</xdr:col>
      <xdr:colOff>638175</xdr:colOff>
      <xdr:row>1763</xdr:row>
      <xdr:rowOff>142875</xdr:rowOff>
    </xdr:to>
    <xdr:sp macro="" textlink="">
      <xdr:nvSpPr>
        <xdr:cNvPr id="2441" name="Rectangle 393"/>
        <xdr:cNvSpPr>
          <a:spLocks noChangeArrowheads="1"/>
        </xdr:cNvSpPr>
      </xdr:nvSpPr>
      <xdr:spPr bwMode="auto">
        <a:xfrm>
          <a:off x="5715000" y="285416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1763</xdr:row>
      <xdr:rowOff>104775</xdr:rowOff>
    </xdr:from>
    <xdr:to>
      <xdr:col>8</xdr:col>
      <xdr:colOff>742950</xdr:colOff>
      <xdr:row>1763</xdr:row>
      <xdr:rowOff>104775</xdr:rowOff>
    </xdr:to>
    <xdr:sp macro="" textlink="">
      <xdr:nvSpPr>
        <xdr:cNvPr id="2974" name="Line 394"/>
        <xdr:cNvSpPr>
          <a:spLocks noChangeShapeType="1"/>
        </xdr:cNvSpPr>
      </xdr:nvSpPr>
      <xdr:spPr bwMode="auto">
        <a:xfrm flipH="1">
          <a:off x="5934075" y="285578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1765</xdr:row>
      <xdr:rowOff>85725</xdr:rowOff>
    </xdr:from>
    <xdr:to>
      <xdr:col>7</xdr:col>
      <xdr:colOff>666750</xdr:colOff>
      <xdr:row>1765</xdr:row>
      <xdr:rowOff>85725</xdr:rowOff>
    </xdr:to>
    <xdr:sp macro="" textlink="">
      <xdr:nvSpPr>
        <xdr:cNvPr id="2975" name="Line 395"/>
        <xdr:cNvSpPr>
          <a:spLocks noChangeShapeType="1"/>
        </xdr:cNvSpPr>
      </xdr:nvSpPr>
      <xdr:spPr bwMode="auto">
        <a:xfrm flipH="1">
          <a:off x="5934075" y="285883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1764</xdr:row>
      <xdr:rowOff>95250</xdr:rowOff>
    </xdr:from>
    <xdr:to>
      <xdr:col>7</xdr:col>
      <xdr:colOff>628650</xdr:colOff>
      <xdr:row>1765</xdr:row>
      <xdr:rowOff>133350</xdr:rowOff>
    </xdr:to>
    <xdr:sp macro="" textlink="">
      <xdr:nvSpPr>
        <xdr:cNvPr id="2444" name="Rectangle 396"/>
        <xdr:cNvSpPr>
          <a:spLocks noChangeArrowheads="1"/>
        </xdr:cNvSpPr>
      </xdr:nvSpPr>
      <xdr:spPr bwMode="auto">
        <a:xfrm>
          <a:off x="5705475" y="285730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1825</xdr:row>
      <xdr:rowOff>85725</xdr:rowOff>
    </xdr:from>
    <xdr:to>
      <xdr:col>9</xdr:col>
      <xdr:colOff>657225</xdr:colOff>
      <xdr:row>1830</xdr:row>
      <xdr:rowOff>95250</xdr:rowOff>
    </xdr:to>
    <xdr:grpSp>
      <xdr:nvGrpSpPr>
        <xdr:cNvPr id="2977" name="Group 397"/>
        <xdr:cNvGrpSpPr>
          <a:grpSpLocks/>
        </xdr:cNvGrpSpPr>
      </xdr:nvGrpSpPr>
      <xdr:grpSpPr bwMode="auto">
        <a:xfrm>
          <a:off x="5924550" y="292854146"/>
          <a:ext cx="1590675" cy="811630"/>
          <a:chOff x="702" y="1182"/>
          <a:chExt cx="167" cy="86"/>
        </a:xfrm>
      </xdr:grpSpPr>
      <xdr:sp macro="" textlink="">
        <xdr:nvSpPr>
          <xdr:cNvPr id="4310" name="Line 39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11" name="Line 39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12" name="Group 40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13" name="Freeform 40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14" name="Line 40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15" name="Freeform 40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16" name="Line 40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1825</xdr:row>
      <xdr:rowOff>57150</xdr:rowOff>
    </xdr:from>
    <xdr:to>
      <xdr:col>7</xdr:col>
      <xdr:colOff>561975</xdr:colOff>
      <xdr:row>1826</xdr:row>
      <xdr:rowOff>95250</xdr:rowOff>
    </xdr:to>
    <xdr:sp macro="" textlink="">
      <xdr:nvSpPr>
        <xdr:cNvPr id="2453" name="Rectangle 405"/>
        <xdr:cNvSpPr>
          <a:spLocks noChangeArrowheads="1"/>
        </xdr:cNvSpPr>
      </xdr:nvSpPr>
      <xdr:spPr bwMode="auto">
        <a:xfrm>
          <a:off x="5705475" y="295570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1830</xdr:row>
      <xdr:rowOff>95250</xdr:rowOff>
    </xdr:from>
    <xdr:to>
      <xdr:col>9</xdr:col>
      <xdr:colOff>619125</xdr:colOff>
      <xdr:row>1831</xdr:row>
      <xdr:rowOff>133350</xdr:rowOff>
    </xdr:to>
    <xdr:sp macro="" textlink="">
      <xdr:nvSpPr>
        <xdr:cNvPr id="2454" name="Rectangle 406"/>
        <xdr:cNvSpPr>
          <a:spLocks noChangeArrowheads="1"/>
        </xdr:cNvSpPr>
      </xdr:nvSpPr>
      <xdr:spPr bwMode="auto">
        <a:xfrm>
          <a:off x="7286625" y="296418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1826</xdr:row>
      <xdr:rowOff>104775</xdr:rowOff>
    </xdr:from>
    <xdr:to>
      <xdr:col>7</xdr:col>
      <xdr:colOff>638175</xdr:colOff>
      <xdr:row>1827</xdr:row>
      <xdr:rowOff>142875</xdr:rowOff>
    </xdr:to>
    <xdr:sp macro="" textlink="">
      <xdr:nvSpPr>
        <xdr:cNvPr id="2455" name="Rectangle 407"/>
        <xdr:cNvSpPr>
          <a:spLocks noChangeArrowheads="1"/>
        </xdr:cNvSpPr>
      </xdr:nvSpPr>
      <xdr:spPr bwMode="auto">
        <a:xfrm>
          <a:off x="5715000" y="295779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1827</xdr:row>
      <xdr:rowOff>104775</xdr:rowOff>
    </xdr:from>
    <xdr:to>
      <xdr:col>8</xdr:col>
      <xdr:colOff>742950</xdr:colOff>
      <xdr:row>1827</xdr:row>
      <xdr:rowOff>104775</xdr:rowOff>
    </xdr:to>
    <xdr:sp macro="" textlink="">
      <xdr:nvSpPr>
        <xdr:cNvPr id="2981" name="Line 408"/>
        <xdr:cNvSpPr>
          <a:spLocks noChangeShapeType="1"/>
        </xdr:cNvSpPr>
      </xdr:nvSpPr>
      <xdr:spPr bwMode="auto">
        <a:xfrm flipH="1">
          <a:off x="5934075" y="295941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1829</xdr:row>
      <xdr:rowOff>85725</xdr:rowOff>
    </xdr:from>
    <xdr:to>
      <xdr:col>7</xdr:col>
      <xdr:colOff>666750</xdr:colOff>
      <xdr:row>1829</xdr:row>
      <xdr:rowOff>85725</xdr:rowOff>
    </xdr:to>
    <xdr:sp macro="" textlink="">
      <xdr:nvSpPr>
        <xdr:cNvPr id="2982" name="Line 409"/>
        <xdr:cNvSpPr>
          <a:spLocks noChangeShapeType="1"/>
        </xdr:cNvSpPr>
      </xdr:nvSpPr>
      <xdr:spPr bwMode="auto">
        <a:xfrm flipH="1">
          <a:off x="5934075" y="296246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1828</xdr:row>
      <xdr:rowOff>95250</xdr:rowOff>
    </xdr:from>
    <xdr:to>
      <xdr:col>7</xdr:col>
      <xdr:colOff>628650</xdr:colOff>
      <xdr:row>1829</xdr:row>
      <xdr:rowOff>133350</xdr:rowOff>
    </xdr:to>
    <xdr:sp macro="" textlink="">
      <xdr:nvSpPr>
        <xdr:cNvPr id="2458" name="Rectangle 410"/>
        <xdr:cNvSpPr>
          <a:spLocks noChangeArrowheads="1"/>
        </xdr:cNvSpPr>
      </xdr:nvSpPr>
      <xdr:spPr bwMode="auto">
        <a:xfrm>
          <a:off x="5705475" y="296094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1889</xdr:row>
      <xdr:rowOff>85725</xdr:rowOff>
    </xdr:from>
    <xdr:to>
      <xdr:col>9</xdr:col>
      <xdr:colOff>657225</xdr:colOff>
      <xdr:row>1894</xdr:row>
      <xdr:rowOff>95250</xdr:rowOff>
    </xdr:to>
    <xdr:grpSp>
      <xdr:nvGrpSpPr>
        <xdr:cNvPr id="2984" name="Group 411"/>
        <xdr:cNvGrpSpPr>
          <a:grpSpLocks/>
        </xdr:cNvGrpSpPr>
      </xdr:nvGrpSpPr>
      <xdr:grpSpPr bwMode="auto">
        <a:xfrm>
          <a:off x="5924550" y="303121093"/>
          <a:ext cx="1590675" cy="811631"/>
          <a:chOff x="702" y="1182"/>
          <a:chExt cx="167" cy="86"/>
        </a:xfrm>
      </xdr:grpSpPr>
      <xdr:sp macro="" textlink="">
        <xdr:nvSpPr>
          <xdr:cNvPr id="4303" name="Line 41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304" name="Line 41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305" name="Group 41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306" name="Freeform 41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07" name="Line 41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08" name="Freeform 41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09" name="Line 41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1889</xdr:row>
      <xdr:rowOff>57150</xdr:rowOff>
    </xdr:from>
    <xdr:to>
      <xdr:col>7</xdr:col>
      <xdr:colOff>561975</xdr:colOff>
      <xdr:row>1890</xdr:row>
      <xdr:rowOff>95250</xdr:rowOff>
    </xdr:to>
    <xdr:sp macro="" textlink="">
      <xdr:nvSpPr>
        <xdr:cNvPr id="2467" name="Rectangle 419"/>
        <xdr:cNvSpPr>
          <a:spLocks noChangeArrowheads="1"/>
        </xdr:cNvSpPr>
      </xdr:nvSpPr>
      <xdr:spPr bwMode="auto">
        <a:xfrm>
          <a:off x="5705475" y="305933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1894</xdr:row>
      <xdr:rowOff>95250</xdr:rowOff>
    </xdr:from>
    <xdr:to>
      <xdr:col>9</xdr:col>
      <xdr:colOff>619125</xdr:colOff>
      <xdr:row>1895</xdr:row>
      <xdr:rowOff>133350</xdr:rowOff>
    </xdr:to>
    <xdr:sp macro="" textlink="">
      <xdr:nvSpPr>
        <xdr:cNvPr id="2468" name="Rectangle 420"/>
        <xdr:cNvSpPr>
          <a:spLocks noChangeArrowheads="1"/>
        </xdr:cNvSpPr>
      </xdr:nvSpPr>
      <xdr:spPr bwMode="auto">
        <a:xfrm>
          <a:off x="7286625" y="306781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1890</xdr:row>
      <xdr:rowOff>104775</xdr:rowOff>
    </xdr:from>
    <xdr:to>
      <xdr:col>7</xdr:col>
      <xdr:colOff>638175</xdr:colOff>
      <xdr:row>1891</xdr:row>
      <xdr:rowOff>142875</xdr:rowOff>
    </xdr:to>
    <xdr:sp macro="" textlink="">
      <xdr:nvSpPr>
        <xdr:cNvPr id="2469" name="Rectangle 421"/>
        <xdr:cNvSpPr>
          <a:spLocks noChangeArrowheads="1"/>
        </xdr:cNvSpPr>
      </xdr:nvSpPr>
      <xdr:spPr bwMode="auto">
        <a:xfrm>
          <a:off x="5715000" y="306143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1891</xdr:row>
      <xdr:rowOff>104775</xdr:rowOff>
    </xdr:from>
    <xdr:to>
      <xdr:col>8</xdr:col>
      <xdr:colOff>742950</xdr:colOff>
      <xdr:row>1891</xdr:row>
      <xdr:rowOff>104775</xdr:rowOff>
    </xdr:to>
    <xdr:sp macro="" textlink="">
      <xdr:nvSpPr>
        <xdr:cNvPr id="2988" name="Line 422"/>
        <xdr:cNvSpPr>
          <a:spLocks noChangeShapeType="1"/>
        </xdr:cNvSpPr>
      </xdr:nvSpPr>
      <xdr:spPr bwMode="auto">
        <a:xfrm flipH="1">
          <a:off x="5934075" y="306304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1893</xdr:row>
      <xdr:rowOff>85725</xdr:rowOff>
    </xdr:from>
    <xdr:to>
      <xdr:col>7</xdr:col>
      <xdr:colOff>666750</xdr:colOff>
      <xdr:row>1893</xdr:row>
      <xdr:rowOff>85725</xdr:rowOff>
    </xdr:to>
    <xdr:sp macro="" textlink="">
      <xdr:nvSpPr>
        <xdr:cNvPr id="2989" name="Line 423"/>
        <xdr:cNvSpPr>
          <a:spLocks noChangeShapeType="1"/>
        </xdr:cNvSpPr>
      </xdr:nvSpPr>
      <xdr:spPr bwMode="auto">
        <a:xfrm flipH="1">
          <a:off x="5934075" y="306609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1892</xdr:row>
      <xdr:rowOff>95250</xdr:rowOff>
    </xdr:from>
    <xdr:to>
      <xdr:col>7</xdr:col>
      <xdr:colOff>628650</xdr:colOff>
      <xdr:row>1893</xdr:row>
      <xdr:rowOff>133350</xdr:rowOff>
    </xdr:to>
    <xdr:sp macro="" textlink="">
      <xdr:nvSpPr>
        <xdr:cNvPr id="2472" name="Rectangle 424"/>
        <xdr:cNvSpPr>
          <a:spLocks noChangeArrowheads="1"/>
        </xdr:cNvSpPr>
      </xdr:nvSpPr>
      <xdr:spPr bwMode="auto">
        <a:xfrm>
          <a:off x="5705475" y="306457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1953</xdr:row>
      <xdr:rowOff>85725</xdr:rowOff>
    </xdr:from>
    <xdr:to>
      <xdr:col>9</xdr:col>
      <xdr:colOff>657225</xdr:colOff>
      <xdr:row>1958</xdr:row>
      <xdr:rowOff>95250</xdr:rowOff>
    </xdr:to>
    <xdr:grpSp>
      <xdr:nvGrpSpPr>
        <xdr:cNvPr id="2991" name="Group 425"/>
        <xdr:cNvGrpSpPr>
          <a:grpSpLocks/>
        </xdr:cNvGrpSpPr>
      </xdr:nvGrpSpPr>
      <xdr:grpSpPr bwMode="auto">
        <a:xfrm>
          <a:off x="5924550" y="313388041"/>
          <a:ext cx="1590675" cy="811630"/>
          <a:chOff x="702" y="1182"/>
          <a:chExt cx="167" cy="86"/>
        </a:xfrm>
      </xdr:grpSpPr>
      <xdr:sp macro="" textlink="">
        <xdr:nvSpPr>
          <xdr:cNvPr id="4296" name="Line 42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97" name="Line 42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98" name="Group 42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99" name="Freeform 42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300" name="Line 43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301" name="Freeform 43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302" name="Line 43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1953</xdr:row>
      <xdr:rowOff>57150</xdr:rowOff>
    </xdr:from>
    <xdr:to>
      <xdr:col>7</xdr:col>
      <xdr:colOff>561975</xdr:colOff>
      <xdr:row>1954</xdr:row>
      <xdr:rowOff>95250</xdr:rowOff>
    </xdr:to>
    <xdr:sp macro="" textlink="">
      <xdr:nvSpPr>
        <xdr:cNvPr id="2481" name="Rectangle 433"/>
        <xdr:cNvSpPr>
          <a:spLocks noChangeArrowheads="1"/>
        </xdr:cNvSpPr>
      </xdr:nvSpPr>
      <xdr:spPr bwMode="auto">
        <a:xfrm>
          <a:off x="5705475" y="316296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1958</xdr:row>
      <xdr:rowOff>95250</xdr:rowOff>
    </xdr:from>
    <xdr:to>
      <xdr:col>9</xdr:col>
      <xdr:colOff>619125</xdr:colOff>
      <xdr:row>1959</xdr:row>
      <xdr:rowOff>133350</xdr:rowOff>
    </xdr:to>
    <xdr:sp macro="" textlink="">
      <xdr:nvSpPr>
        <xdr:cNvPr id="2482" name="Rectangle 434"/>
        <xdr:cNvSpPr>
          <a:spLocks noChangeArrowheads="1"/>
        </xdr:cNvSpPr>
      </xdr:nvSpPr>
      <xdr:spPr bwMode="auto">
        <a:xfrm>
          <a:off x="7286625" y="317144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1954</xdr:row>
      <xdr:rowOff>104775</xdr:rowOff>
    </xdr:from>
    <xdr:to>
      <xdr:col>7</xdr:col>
      <xdr:colOff>638175</xdr:colOff>
      <xdr:row>1955</xdr:row>
      <xdr:rowOff>142875</xdr:rowOff>
    </xdr:to>
    <xdr:sp macro="" textlink="">
      <xdr:nvSpPr>
        <xdr:cNvPr id="2483" name="Rectangle 435"/>
        <xdr:cNvSpPr>
          <a:spLocks noChangeArrowheads="1"/>
        </xdr:cNvSpPr>
      </xdr:nvSpPr>
      <xdr:spPr bwMode="auto">
        <a:xfrm>
          <a:off x="5715000" y="316506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1955</xdr:row>
      <xdr:rowOff>104775</xdr:rowOff>
    </xdr:from>
    <xdr:to>
      <xdr:col>8</xdr:col>
      <xdr:colOff>742950</xdr:colOff>
      <xdr:row>1955</xdr:row>
      <xdr:rowOff>104775</xdr:rowOff>
    </xdr:to>
    <xdr:sp macro="" textlink="">
      <xdr:nvSpPr>
        <xdr:cNvPr id="2995" name="Line 436"/>
        <xdr:cNvSpPr>
          <a:spLocks noChangeShapeType="1"/>
        </xdr:cNvSpPr>
      </xdr:nvSpPr>
      <xdr:spPr bwMode="auto">
        <a:xfrm flipH="1">
          <a:off x="5934075" y="316668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1957</xdr:row>
      <xdr:rowOff>85725</xdr:rowOff>
    </xdr:from>
    <xdr:to>
      <xdr:col>7</xdr:col>
      <xdr:colOff>666750</xdr:colOff>
      <xdr:row>1957</xdr:row>
      <xdr:rowOff>85725</xdr:rowOff>
    </xdr:to>
    <xdr:sp macro="" textlink="">
      <xdr:nvSpPr>
        <xdr:cNvPr id="2996" name="Line 437"/>
        <xdr:cNvSpPr>
          <a:spLocks noChangeShapeType="1"/>
        </xdr:cNvSpPr>
      </xdr:nvSpPr>
      <xdr:spPr bwMode="auto">
        <a:xfrm flipH="1">
          <a:off x="5934075" y="316972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1956</xdr:row>
      <xdr:rowOff>95250</xdr:rowOff>
    </xdr:from>
    <xdr:to>
      <xdr:col>7</xdr:col>
      <xdr:colOff>628650</xdr:colOff>
      <xdr:row>1957</xdr:row>
      <xdr:rowOff>133350</xdr:rowOff>
    </xdr:to>
    <xdr:sp macro="" textlink="">
      <xdr:nvSpPr>
        <xdr:cNvPr id="2486" name="Rectangle 438"/>
        <xdr:cNvSpPr>
          <a:spLocks noChangeArrowheads="1"/>
        </xdr:cNvSpPr>
      </xdr:nvSpPr>
      <xdr:spPr bwMode="auto">
        <a:xfrm>
          <a:off x="5705475" y="316820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2017</xdr:row>
      <xdr:rowOff>85725</xdr:rowOff>
    </xdr:from>
    <xdr:to>
      <xdr:col>9</xdr:col>
      <xdr:colOff>657225</xdr:colOff>
      <xdr:row>2022</xdr:row>
      <xdr:rowOff>95250</xdr:rowOff>
    </xdr:to>
    <xdr:grpSp>
      <xdr:nvGrpSpPr>
        <xdr:cNvPr id="2998" name="Group 439"/>
        <xdr:cNvGrpSpPr>
          <a:grpSpLocks/>
        </xdr:cNvGrpSpPr>
      </xdr:nvGrpSpPr>
      <xdr:grpSpPr bwMode="auto">
        <a:xfrm>
          <a:off x="5924550" y="323654988"/>
          <a:ext cx="1590675" cy="811630"/>
          <a:chOff x="702" y="1182"/>
          <a:chExt cx="167" cy="86"/>
        </a:xfrm>
      </xdr:grpSpPr>
      <xdr:sp macro="" textlink="">
        <xdr:nvSpPr>
          <xdr:cNvPr id="4289" name="Line 44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90" name="Line 44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91" name="Group 44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92" name="Freeform 44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93" name="Line 44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94" name="Freeform 44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95" name="Line 44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2017</xdr:row>
      <xdr:rowOff>57150</xdr:rowOff>
    </xdr:from>
    <xdr:to>
      <xdr:col>7</xdr:col>
      <xdr:colOff>561975</xdr:colOff>
      <xdr:row>2018</xdr:row>
      <xdr:rowOff>95250</xdr:rowOff>
    </xdr:to>
    <xdr:sp macro="" textlink="">
      <xdr:nvSpPr>
        <xdr:cNvPr id="2495" name="Rectangle 447"/>
        <xdr:cNvSpPr>
          <a:spLocks noChangeArrowheads="1"/>
        </xdr:cNvSpPr>
      </xdr:nvSpPr>
      <xdr:spPr bwMode="auto">
        <a:xfrm>
          <a:off x="5705475" y="326659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2022</xdr:row>
      <xdr:rowOff>95250</xdr:rowOff>
    </xdr:from>
    <xdr:to>
      <xdr:col>9</xdr:col>
      <xdr:colOff>619125</xdr:colOff>
      <xdr:row>2023</xdr:row>
      <xdr:rowOff>133350</xdr:rowOff>
    </xdr:to>
    <xdr:sp macro="" textlink="">
      <xdr:nvSpPr>
        <xdr:cNvPr id="2496" name="Rectangle 448"/>
        <xdr:cNvSpPr>
          <a:spLocks noChangeArrowheads="1"/>
        </xdr:cNvSpPr>
      </xdr:nvSpPr>
      <xdr:spPr bwMode="auto">
        <a:xfrm>
          <a:off x="7286625" y="327507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2018</xdr:row>
      <xdr:rowOff>104775</xdr:rowOff>
    </xdr:from>
    <xdr:to>
      <xdr:col>7</xdr:col>
      <xdr:colOff>638175</xdr:colOff>
      <xdr:row>2019</xdr:row>
      <xdr:rowOff>142875</xdr:rowOff>
    </xdr:to>
    <xdr:sp macro="" textlink="">
      <xdr:nvSpPr>
        <xdr:cNvPr id="2497" name="Rectangle 449"/>
        <xdr:cNvSpPr>
          <a:spLocks noChangeArrowheads="1"/>
        </xdr:cNvSpPr>
      </xdr:nvSpPr>
      <xdr:spPr bwMode="auto">
        <a:xfrm>
          <a:off x="5715000" y="326869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2019</xdr:row>
      <xdr:rowOff>104775</xdr:rowOff>
    </xdr:from>
    <xdr:to>
      <xdr:col>8</xdr:col>
      <xdr:colOff>742950</xdr:colOff>
      <xdr:row>2019</xdr:row>
      <xdr:rowOff>104775</xdr:rowOff>
    </xdr:to>
    <xdr:sp macro="" textlink="">
      <xdr:nvSpPr>
        <xdr:cNvPr id="3002" name="Line 450"/>
        <xdr:cNvSpPr>
          <a:spLocks noChangeShapeType="1"/>
        </xdr:cNvSpPr>
      </xdr:nvSpPr>
      <xdr:spPr bwMode="auto">
        <a:xfrm flipH="1">
          <a:off x="5934075" y="327031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2021</xdr:row>
      <xdr:rowOff>85725</xdr:rowOff>
    </xdr:from>
    <xdr:to>
      <xdr:col>7</xdr:col>
      <xdr:colOff>666750</xdr:colOff>
      <xdr:row>2021</xdr:row>
      <xdr:rowOff>85725</xdr:rowOff>
    </xdr:to>
    <xdr:sp macro="" textlink="">
      <xdr:nvSpPr>
        <xdr:cNvPr id="3003" name="Line 451"/>
        <xdr:cNvSpPr>
          <a:spLocks noChangeShapeType="1"/>
        </xdr:cNvSpPr>
      </xdr:nvSpPr>
      <xdr:spPr bwMode="auto">
        <a:xfrm flipH="1">
          <a:off x="5934075" y="327336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2020</xdr:row>
      <xdr:rowOff>95250</xdr:rowOff>
    </xdr:from>
    <xdr:to>
      <xdr:col>7</xdr:col>
      <xdr:colOff>628650</xdr:colOff>
      <xdr:row>2021</xdr:row>
      <xdr:rowOff>133350</xdr:rowOff>
    </xdr:to>
    <xdr:sp macro="" textlink="">
      <xdr:nvSpPr>
        <xdr:cNvPr id="2500" name="Rectangle 452"/>
        <xdr:cNvSpPr>
          <a:spLocks noChangeArrowheads="1"/>
        </xdr:cNvSpPr>
      </xdr:nvSpPr>
      <xdr:spPr bwMode="auto">
        <a:xfrm>
          <a:off x="5705475" y="327183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2081</xdr:row>
      <xdr:rowOff>85725</xdr:rowOff>
    </xdr:from>
    <xdr:to>
      <xdr:col>9</xdr:col>
      <xdr:colOff>657225</xdr:colOff>
      <xdr:row>2086</xdr:row>
      <xdr:rowOff>95250</xdr:rowOff>
    </xdr:to>
    <xdr:grpSp>
      <xdr:nvGrpSpPr>
        <xdr:cNvPr id="3005" name="Group 453"/>
        <xdr:cNvGrpSpPr>
          <a:grpSpLocks/>
        </xdr:cNvGrpSpPr>
      </xdr:nvGrpSpPr>
      <xdr:grpSpPr bwMode="auto">
        <a:xfrm>
          <a:off x="5924550" y="333921936"/>
          <a:ext cx="1590675" cy="811630"/>
          <a:chOff x="702" y="1182"/>
          <a:chExt cx="167" cy="86"/>
        </a:xfrm>
      </xdr:grpSpPr>
      <xdr:sp macro="" textlink="">
        <xdr:nvSpPr>
          <xdr:cNvPr id="4282" name="Line 45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83" name="Line 45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84" name="Group 45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85" name="Freeform 45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86" name="Line 45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87" name="Freeform 45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88" name="Line 46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2081</xdr:row>
      <xdr:rowOff>57150</xdr:rowOff>
    </xdr:from>
    <xdr:to>
      <xdr:col>7</xdr:col>
      <xdr:colOff>561975</xdr:colOff>
      <xdr:row>2082</xdr:row>
      <xdr:rowOff>95250</xdr:rowOff>
    </xdr:to>
    <xdr:sp macro="" textlink="">
      <xdr:nvSpPr>
        <xdr:cNvPr id="2509" name="Rectangle 461"/>
        <xdr:cNvSpPr>
          <a:spLocks noChangeArrowheads="1"/>
        </xdr:cNvSpPr>
      </xdr:nvSpPr>
      <xdr:spPr bwMode="auto">
        <a:xfrm>
          <a:off x="5705475" y="337023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2086</xdr:row>
      <xdr:rowOff>95250</xdr:rowOff>
    </xdr:from>
    <xdr:to>
      <xdr:col>9</xdr:col>
      <xdr:colOff>619125</xdr:colOff>
      <xdr:row>2087</xdr:row>
      <xdr:rowOff>133350</xdr:rowOff>
    </xdr:to>
    <xdr:sp macro="" textlink="">
      <xdr:nvSpPr>
        <xdr:cNvPr id="2510" name="Rectangle 462"/>
        <xdr:cNvSpPr>
          <a:spLocks noChangeArrowheads="1"/>
        </xdr:cNvSpPr>
      </xdr:nvSpPr>
      <xdr:spPr bwMode="auto">
        <a:xfrm>
          <a:off x="7286625" y="337870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2082</xdr:row>
      <xdr:rowOff>104775</xdr:rowOff>
    </xdr:from>
    <xdr:to>
      <xdr:col>7</xdr:col>
      <xdr:colOff>638175</xdr:colOff>
      <xdr:row>2083</xdr:row>
      <xdr:rowOff>142875</xdr:rowOff>
    </xdr:to>
    <xdr:sp macro="" textlink="">
      <xdr:nvSpPr>
        <xdr:cNvPr id="2511" name="Rectangle 463"/>
        <xdr:cNvSpPr>
          <a:spLocks noChangeArrowheads="1"/>
        </xdr:cNvSpPr>
      </xdr:nvSpPr>
      <xdr:spPr bwMode="auto">
        <a:xfrm>
          <a:off x="5715000" y="337232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2083</xdr:row>
      <xdr:rowOff>104775</xdr:rowOff>
    </xdr:from>
    <xdr:to>
      <xdr:col>8</xdr:col>
      <xdr:colOff>742950</xdr:colOff>
      <xdr:row>2083</xdr:row>
      <xdr:rowOff>104775</xdr:rowOff>
    </xdr:to>
    <xdr:sp macro="" textlink="">
      <xdr:nvSpPr>
        <xdr:cNvPr id="3009" name="Line 464"/>
        <xdr:cNvSpPr>
          <a:spLocks noChangeShapeType="1"/>
        </xdr:cNvSpPr>
      </xdr:nvSpPr>
      <xdr:spPr bwMode="auto">
        <a:xfrm flipH="1">
          <a:off x="5934075" y="337394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2085</xdr:row>
      <xdr:rowOff>85725</xdr:rowOff>
    </xdr:from>
    <xdr:to>
      <xdr:col>7</xdr:col>
      <xdr:colOff>666750</xdr:colOff>
      <xdr:row>2085</xdr:row>
      <xdr:rowOff>85725</xdr:rowOff>
    </xdr:to>
    <xdr:sp macro="" textlink="">
      <xdr:nvSpPr>
        <xdr:cNvPr id="3010" name="Line 465"/>
        <xdr:cNvSpPr>
          <a:spLocks noChangeShapeType="1"/>
        </xdr:cNvSpPr>
      </xdr:nvSpPr>
      <xdr:spPr bwMode="auto">
        <a:xfrm flipH="1">
          <a:off x="5934075" y="337699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2084</xdr:row>
      <xdr:rowOff>95250</xdr:rowOff>
    </xdr:from>
    <xdr:to>
      <xdr:col>7</xdr:col>
      <xdr:colOff>628650</xdr:colOff>
      <xdr:row>2085</xdr:row>
      <xdr:rowOff>133350</xdr:rowOff>
    </xdr:to>
    <xdr:sp macro="" textlink="">
      <xdr:nvSpPr>
        <xdr:cNvPr id="2514" name="Rectangle 466"/>
        <xdr:cNvSpPr>
          <a:spLocks noChangeArrowheads="1"/>
        </xdr:cNvSpPr>
      </xdr:nvSpPr>
      <xdr:spPr bwMode="auto">
        <a:xfrm>
          <a:off x="5705475" y="337546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2145</xdr:row>
      <xdr:rowOff>85725</xdr:rowOff>
    </xdr:from>
    <xdr:to>
      <xdr:col>9</xdr:col>
      <xdr:colOff>657225</xdr:colOff>
      <xdr:row>2150</xdr:row>
      <xdr:rowOff>95250</xdr:rowOff>
    </xdr:to>
    <xdr:grpSp>
      <xdr:nvGrpSpPr>
        <xdr:cNvPr id="3012" name="Group 467"/>
        <xdr:cNvGrpSpPr>
          <a:grpSpLocks/>
        </xdr:cNvGrpSpPr>
      </xdr:nvGrpSpPr>
      <xdr:grpSpPr bwMode="auto">
        <a:xfrm>
          <a:off x="5924550" y="344188883"/>
          <a:ext cx="1590675" cy="811630"/>
          <a:chOff x="702" y="1182"/>
          <a:chExt cx="167" cy="86"/>
        </a:xfrm>
      </xdr:grpSpPr>
      <xdr:sp macro="" textlink="">
        <xdr:nvSpPr>
          <xdr:cNvPr id="4275" name="Line 46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76" name="Line 46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77" name="Group 47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78" name="Freeform 47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79" name="Line 47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80" name="Freeform 47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81" name="Line 47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2145</xdr:row>
      <xdr:rowOff>57150</xdr:rowOff>
    </xdr:from>
    <xdr:to>
      <xdr:col>7</xdr:col>
      <xdr:colOff>561975</xdr:colOff>
      <xdr:row>2146</xdr:row>
      <xdr:rowOff>95250</xdr:rowOff>
    </xdr:to>
    <xdr:sp macro="" textlink="">
      <xdr:nvSpPr>
        <xdr:cNvPr id="2523" name="Rectangle 475"/>
        <xdr:cNvSpPr>
          <a:spLocks noChangeArrowheads="1"/>
        </xdr:cNvSpPr>
      </xdr:nvSpPr>
      <xdr:spPr bwMode="auto">
        <a:xfrm>
          <a:off x="5705475" y="347386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2150</xdr:row>
      <xdr:rowOff>95250</xdr:rowOff>
    </xdr:from>
    <xdr:to>
      <xdr:col>9</xdr:col>
      <xdr:colOff>619125</xdr:colOff>
      <xdr:row>2151</xdr:row>
      <xdr:rowOff>133350</xdr:rowOff>
    </xdr:to>
    <xdr:sp macro="" textlink="">
      <xdr:nvSpPr>
        <xdr:cNvPr id="2524" name="Rectangle 476"/>
        <xdr:cNvSpPr>
          <a:spLocks noChangeArrowheads="1"/>
        </xdr:cNvSpPr>
      </xdr:nvSpPr>
      <xdr:spPr bwMode="auto">
        <a:xfrm>
          <a:off x="7286625" y="348234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2146</xdr:row>
      <xdr:rowOff>104775</xdr:rowOff>
    </xdr:from>
    <xdr:to>
      <xdr:col>7</xdr:col>
      <xdr:colOff>638175</xdr:colOff>
      <xdr:row>2147</xdr:row>
      <xdr:rowOff>142875</xdr:rowOff>
    </xdr:to>
    <xdr:sp macro="" textlink="">
      <xdr:nvSpPr>
        <xdr:cNvPr id="2525" name="Rectangle 477"/>
        <xdr:cNvSpPr>
          <a:spLocks noChangeArrowheads="1"/>
        </xdr:cNvSpPr>
      </xdr:nvSpPr>
      <xdr:spPr bwMode="auto">
        <a:xfrm>
          <a:off x="5715000" y="347595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2147</xdr:row>
      <xdr:rowOff>104775</xdr:rowOff>
    </xdr:from>
    <xdr:to>
      <xdr:col>8</xdr:col>
      <xdr:colOff>742950</xdr:colOff>
      <xdr:row>2147</xdr:row>
      <xdr:rowOff>104775</xdr:rowOff>
    </xdr:to>
    <xdr:sp macro="" textlink="">
      <xdr:nvSpPr>
        <xdr:cNvPr id="3016" name="Line 478"/>
        <xdr:cNvSpPr>
          <a:spLocks noChangeShapeType="1"/>
        </xdr:cNvSpPr>
      </xdr:nvSpPr>
      <xdr:spPr bwMode="auto">
        <a:xfrm flipH="1">
          <a:off x="5934075" y="347757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2149</xdr:row>
      <xdr:rowOff>85725</xdr:rowOff>
    </xdr:from>
    <xdr:to>
      <xdr:col>7</xdr:col>
      <xdr:colOff>666750</xdr:colOff>
      <xdr:row>2149</xdr:row>
      <xdr:rowOff>85725</xdr:rowOff>
    </xdr:to>
    <xdr:sp macro="" textlink="">
      <xdr:nvSpPr>
        <xdr:cNvPr id="3017" name="Line 479"/>
        <xdr:cNvSpPr>
          <a:spLocks noChangeShapeType="1"/>
        </xdr:cNvSpPr>
      </xdr:nvSpPr>
      <xdr:spPr bwMode="auto">
        <a:xfrm flipH="1">
          <a:off x="5934075" y="348062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2148</xdr:row>
      <xdr:rowOff>95250</xdr:rowOff>
    </xdr:from>
    <xdr:to>
      <xdr:col>7</xdr:col>
      <xdr:colOff>628650</xdr:colOff>
      <xdr:row>2149</xdr:row>
      <xdr:rowOff>133350</xdr:rowOff>
    </xdr:to>
    <xdr:sp macro="" textlink="">
      <xdr:nvSpPr>
        <xdr:cNvPr id="2528" name="Rectangle 480"/>
        <xdr:cNvSpPr>
          <a:spLocks noChangeArrowheads="1"/>
        </xdr:cNvSpPr>
      </xdr:nvSpPr>
      <xdr:spPr bwMode="auto">
        <a:xfrm>
          <a:off x="5705475" y="347910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2209</xdr:row>
      <xdr:rowOff>85725</xdr:rowOff>
    </xdr:from>
    <xdr:to>
      <xdr:col>9</xdr:col>
      <xdr:colOff>657225</xdr:colOff>
      <xdr:row>2214</xdr:row>
      <xdr:rowOff>95250</xdr:rowOff>
    </xdr:to>
    <xdr:grpSp>
      <xdr:nvGrpSpPr>
        <xdr:cNvPr id="3019" name="Group 481"/>
        <xdr:cNvGrpSpPr>
          <a:grpSpLocks/>
        </xdr:cNvGrpSpPr>
      </xdr:nvGrpSpPr>
      <xdr:grpSpPr bwMode="auto">
        <a:xfrm>
          <a:off x="5924550" y="354455830"/>
          <a:ext cx="1590675" cy="811631"/>
          <a:chOff x="702" y="1182"/>
          <a:chExt cx="167" cy="86"/>
        </a:xfrm>
      </xdr:grpSpPr>
      <xdr:sp macro="" textlink="">
        <xdr:nvSpPr>
          <xdr:cNvPr id="4268" name="Line 48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69" name="Line 48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70" name="Group 48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71" name="Freeform 48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72" name="Line 48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73" name="Freeform 48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74" name="Line 48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2209</xdr:row>
      <xdr:rowOff>57150</xdr:rowOff>
    </xdr:from>
    <xdr:to>
      <xdr:col>7</xdr:col>
      <xdr:colOff>561975</xdr:colOff>
      <xdr:row>2210</xdr:row>
      <xdr:rowOff>95250</xdr:rowOff>
    </xdr:to>
    <xdr:sp macro="" textlink="">
      <xdr:nvSpPr>
        <xdr:cNvPr id="2537" name="Rectangle 489"/>
        <xdr:cNvSpPr>
          <a:spLocks noChangeArrowheads="1"/>
        </xdr:cNvSpPr>
      </xdr:nvSpPr>
      <xdr:spPr bwMode="auto">
        <a:xfrm>
          <a:off x="5705475" y="357749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2214</xdr:row>
      <xdr:rowOff>95250</xdr:rowOff>
    </xdr:from>
    <xdr:to>
      <xdr:col>9</xdr:col>
      <xdr:colOff>619125</xdr:colOff>
      <xdr:row>2215</xdr:row>
      <xdr:rowOff>133350</xdr:rowOff>
    </xdr:to>
    <xdr:sp macro="" textlink="">
      <xdr:nvSpPr>
        <xdr:cNvPr id="2538" name="Rectangle 490"/>
        <xdr:cNvSpPr>
          <a:spLocks noChangeArrowheads="1"/>
        </xdr:cNvSpPr>
      </xdr:nvSpPr>
      <xdr:spPr bwMode="auto">
        <a:xfrm>
          <a:off x="7286625" y="358597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2210</xdr:row>
      <xdr:rowOff>104775</xdr:rowOff>
    </xdr:from>
    <xdr:to>
      <xdr:col>7</xdr:col>
      <xdr:colOff>638175</xdr:colOff>
      <xdr:row>2211</xdr:row>
      <xdr:rowOff>142875</xdr:rowOff>
    </xdr:to>
    <xdr:sp macro="" textlink="">
      <xdr:nvSpPr>
        <xdr:cNvPr id="2539" name="Rectangle 491"/>
        <xdr:cNvSpPr>
          <a:spLocks noChangeArrowheads="1"/>
        </xdr:cNvSpPr>
      </xdr:nvSpPr>
      <xdr:spPr bwMode="auto">
        <a:xfrm>
          <a:off x="5715000" y="357959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2211</xdr:row>
      <xdr:rowOff>104775</xdr:rowOff>
    </xdr:from>
    <xdr:to>
      <xdr:col>8</xdr:col>
      <xdr:colOff>742950</xdr:colOff>
      <xdr:row>2211</xdr:row>
      <xdr:rowOff>104775</xdr:rowOff>
    </xdr:to>
    <xdr:sp macro="" textlink="">
      <xdr:nvSpPr>
        <xdr:cNvPr id="3023" name="Line 492"/>
        <xdr:cNvSpPr>
          <a:spLocks noChangeShapeType="1"/>
        </xdr:cNvSpPr>
      </xdr:nvSpPr>
      <xdr:spPr bwMode="auto">
        <a:xfrm flipH="1">
          <a:off x="5934075" y="358120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2213</xdr:row>
      <xdr:rowOff>85725</xdr:rowOff>
    </xdr:from>
    <xdr:to>
      <xdr:col>7</xdr:col>
      <xdr:colOff>666750</xdr:colOff>
      <xdr:row>2213</xdr:row>
      <xdr:rowOff>85725</xdr:rowOff>
    </xdr:to>
    <xdr:sp macro="" textlink="">
      <xdr:nvSpPr>
        <xdr:cNvPr id="3024" name="Line 493"/>
        <xdr:cNvSpPr>
          <a:spLocks noChangeShapeType="1"/>
        </xdr:cNvSpPr>
      </xdr:nvSpPr>
      <xdr:spPr bwMode="auto">
        <a:xfrm flipH="1">
          <a:off x="5934075" y="358425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2212</xdr:row>
      <xdr:rowOff>95250</xdr:rowOff>
    </xdr:from>
    <xdr:to>
      <xdr:col>7</xdr:col>
      <xdr:colOff>628650</xdr:colOff>
      <xdr:row>2213</xdr:row>
      <xdr:rowOff>133350</xdr:rowOff>
    </xdr:to>
    <xdr:sp macro="" textlink="">
      <xdr:nvSpPr>
        <xdr:cNvPr id="2542" name="Rectangle 494"/>
        <xdr:cNvSpPr>
          <a:spLocks noChangeArrowheads="1"/>
        </xdr:cNvSpPr>
      </xdr:nvSpPr>
      <xdr:spPr bwMode="auto">
        <a:xfrm>
          <a:off x="5705475" y="358273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2273</xdr:row>
      <xdr:rowOff>85725</xdr:rowOff>
    </xdr:from>
    <xdr:to>
      <xdr:col>9</xdr:col>
      <xdr:colOff>657225</xdr:colOff>
      <xdr:row>2278</xdr:row>
      <xdr:rowOff>95250</xdr:rowOff>
    </xdr:to>
    <xdr:grpSp>
      <xdr:nvGrpSpPr>
        <xdr:cNvPr id="3026" name="Group 495"/>
        <xdr:cNvGrpSpPr>
          <a:grpSpLocks/>
        </xdr:cNvGrpSpPr>
      </xdr:nvGrpSpPr>
      <xdr:grpSpPr bwMode="auto">
        <a:xfrm>
          <a:off x="5924550" y="364722778"/>
          <a:ext cx="1590675" cy="811630"/>
          <a:chOff x="702" y="1182"/>
          <a:chExt cx="167" cy="86"/>
        </a:xfrm>
      </xdr:grpSpPr>
      <xdr:sp macro="" textlink="">
        <xdr:nvSpPr>
          <xdr:cNvPr id="4261" name="Line 49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62" name="Line 49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63" name="Group 49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64" name="Freeform 49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65" name="Line 50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66" name="Freeform 50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67" name="Line 50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2273</xdr:row>
      <xdr:rowOff>57150</xdr:rowOff>
    </xdr:from>
    <xdr:to>
      <xdr:col>7</xdr:col>
      <xdr:colOff>561975</xdr:colOff>
      <xdr:row>2274</xdr:row>
      <xdr:rowOff>95250</xdr:rowOff>
    </xdr:to>
    <xdr:sp macro="" textlink="">
      <xdr:nvSpPr>
        <xdr:cNvPr id="2551" name="Rectangle 503"/>
        <xdr:cNvSpPr>
          <a:spLocks noChangeArrowheads="1"/>
        </xdr:cNvSpPr>
      </xdr:nvSpPr>
      <xdr:spPr bwMode="auto">
        <a:xfrm>
          <a:off x="5705475" y="368112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2278</xdr:row>
      <xdr:rowOff>95250</xdr:rowOff>
    </xdr:from>
    <xdr:to>
      <xdr:col>9</xdr:col>
      <xdr:colOff>619125</xdr:colOff>
      <xdr:row>2279</xdr:row>
      <xdr:rowOff>133350</xdr:rowOff>
    </xdr:to>
    <xdr:sp macro="" textlink="">
      <xdr:nvSpPr>
        <xdr:cNvPr id="2552" name="Rectangle 504"/>
        <xdr:cNvSpPr>
          <a:spLocks noChangeArrowheads="1"/>
        </xdr:cNvSpPr>
      </xdr:nvSpPr>
      <xdr:spPr bwMode="auto">
        <a:xfrm>
          <a:off x="7286625" y="368960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2274</xdr:row>
      <xdr:rowOff>104775</xdr:rowOff>
    </xdr:from>
    <xdr:to>
      <xdr:col>7</xdr:col>
      <xdr:colOff>638175</xdr:colOff>
      <xdr:row>2275</xdr:row>
      <xdr:rowOff>142875</xdr:rowOff>
    </xdr:to>
    <xdr:sp macro="" textlink="">
      <xdr:nvSpPr>
        <xdr:cNvPr id="2553" name="Rectangle 505"/>
        <xdr:cNvSpPr>
          <a:spLocks noChangeArrowheads="1"/>
        </xdr:cNvSpPr>
      </xdr:nvSpPr>
      <xdr:spPr bwMode="auto">
        <a:xfrm>
          <a:off x="5715000" y="368322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2275</xdr:row>
      <xdr:rowOff>104775</xdr:rowOff>
    </xdr:from>
    <xdr:to>
      <xdr:col>8</xdr:col>
      <xdr:colOff>742950</xdr:colOff>
      <xdr:row>2275</xdr:row>
      <xdr:rowOff>104775</xdr:rowOff>
    </xdr:to>
    <xdr:sp macro="" textlink="">
      <xdr:nvSpPr>
        <xdr:cNvPr id="3030" name="Line 506"/>
        <xdr:cNvSpPr>
          <a:spLocks noChangeShapeType="1"/>
        </xdr:cNvSpPr>
      </xdr:nvSpPr>
      <xdr:spPr bwMode="auto">
        <a:xfrm flipH="1">
          <a:off x="5934075" y="368484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2277</xdr:row>
      <xdr:rowOff>85725</xdr:rowOff>
    </xdr:from>
    <xdr:to>
      <xdr:col>7</xdr:col>
      <xdr:colOff>666750</xdr:colOff>
      <xdr:row>2277</xdr:row>
      <xdr:rowOff>85725</xdr:rowOff>
    </xdr:to>
    <xdr:sp macro="" textlink="">
      <xdr:nvSpPr>
        <xdr:cNvPr id="3031" name="Line 507"/>
        <xdr:cNvSpPr>
          <a:spLocks noChangeShapeType="1"/>
        </xdr:cNvSpPr>
      </xdr:nvSpPr>
      <xdr:spPr bwMode="auto">
        <a:xfrm flipH="1">
          <a:off x="5934075" y="368788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2276</xdr:row>
      <xdr:rowOff>95250</xdr:rowOff>
    </xdr:from>
    <xdr:to>
      <xdr:col>7</xdr:col>
      <xdr:colOff>628650</xdr:colOff>
      <xdr:row>2277</xdr:row>
      <xdr:rowOff>133350</xdr:rowOff>
    </xdr:to>
    <xdr:sp macro="" textlink="">
      <xdr:nvSpPr>
        <xdr:cNvPr id="2556" name="Rectangle 508"/>
        <xdr:cNvSpPr>
          <a:spLocks noChangeArrowheads="1"/>
        </xdr:cNvSpPr>
      </xdr:nvSpPr>
      <xdr:spPr bwMode="auto">
        <a:xfrm>
          <a:off x="5705475" y="368636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2337</xdr:row>
      <xdr:rowOff>85725</xdr:rowOff>
    </xdr:from>
    <xdr:to>
      <xdr:col>9</xdr:col>
      <xdr:colOff>657225</xdr:colOff>
      <xdr:row>2342</xdr:row>
      <xdr:rowOff>95250</xdr:rowOff>
    </xdr:to>
    <xdr:grpSp>
      <xdr:nvGrpSpPr>
        <xdr:cNvPr id="3033" name="Group 509"/>
        <xdr:cNvGrpSpPr>
          <a:grpSpLocks/>
        </xdr:cNvGrpSpPr>
      </xdr:nvGrpSpPr>
      <xdr:grpSpPr bwMode="auto">
        <a:xfrm>
          <a:off x="5924550" y="374989725"/>
          <a:ext cx="1590675" cy="811630"/>
          <a:chOff x="702" y="1182"/>
          <a:chExt cx="167" cy="86"/>
        </a:xfrm>
      </xdr:grpSpPr>
      <xdr:sp macro="" textlink="">
        <xdr:nvSpPr>
          <xdr:cNvPr id="4254" name="Line 51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55" name="Line 51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56" name="Group 51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57" name="Freeform 51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58" name="Line 51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59" name="Freeform 51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60" name="Line 51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2337</xdr:row>
      <xdr:rowOff>57150</xdr:rowOff>
    </xdr:from>
    <xdr:to>
      <xdr:col>7</xdr:col>
      <xdr:colOff>561975</xdr:colOff>
      <xdr:row>2338</xdr:row>
      <xdr:rowOff>95250</xdr:rowOff>
    </xdr:to>
    <xdr:sp macro="" textlink="">
      <xdr:nvSpPr>
        <xdr:cNvPr id="2565" name="Rectangle 517"/>
        <xdr:cNvSpPr>
          <a:spLocks noChangeArrowheads="1"/>
        </xdr:cNvSpPr>
      </xdr:nvSpPr>
      <xdr:spPr bwMode="auto">
        <a:xfrm>
          <a:off x="5705475" y="378475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2342</xdr:row>
      <xdr:rowOff>95250</xdr:rowOff>
    </xdr:from>
    <xdr:to>
      <xdr:col>9</xdr:col>
      <xdr:colOff>619125</xdr:colOff>
      <xdr:row>2343</xdr:row>
      <xdr:rowOff>133350</xdr:rowOff>
    </xdr:to>
    <xdr:sp macro="" textlink="">
      <xdr:nvSpPr>
        <xdr:cNvPr id="2566" name="Rectangle 518"/>
        <xdr:cNvSpPr>
          <a:spLocks noChangeArrowheads="1"/>
        </xdr:cNvSpPr>
      </xdr:nvSpPr>
      <xdr:spPr bwMode="auto">
        <a:xfrm>
          <a:off x="7286625" y="379323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2338</xdr:row>
      <xdr:rowOff>104775</xdr:rowOff>
    </xdr:from>
    <xdr:to>
      <xdr:col>7</xdr:col>
      <xdr:colOff>638175</xdr:colOff>
      <xdr:row>2339</xdr:row>
      <xdr:rowOff>142875</xdr:rowOff>
    </xdr:to>
    <xdr:sp macro="" textlink="">
      <xdr:nvSpPr>
        <xdr:cNvPr id="2567" name="Rectangle 519"/>
        <xdr:cNvSpPr>
          <a:spLocks noChangeArrowheads="1"/>
        </xdr:cNvSpPr>
      </xdr:nvSpPr>
      <xdr:spPr bwMode="auto">
        <a:xfrm>
          <a:off x="5715000" y="378685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2339</xdr:row>
      <xdr:rowOff>104775</xdr:rowOff>
    </xdr:from>
    <xdr:to>
      <xdr:col>8</xdr:col>
      <xdr:colOff>742950</xdr:colOff>
      <xdr:row>2339</xdr:row>
      <xdr:rowOff>104775</xdr:rowOff>
    </xdr:to>
    <xdr:sp macro="" textlink="">
      <xdr:nvSpPr>
        <xdr:cNvPr id="3037" name="Line 520"/>
        <xdr:cNvSpPr>
          <a:spLocks noChangeShapeType="1"/>
        </xdr:cNvSpPr>
      </xdr:nvSpPr>
      <xdr:spPr bwMode="auto">
        <a:xfrm flipH="1">
          <a:off x="5934075" y="378847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2341</xdr:row>
      <xdr:rowOff>85725</xdr:rowOff>
    </xdr:from>
    <xdr:to>
      <xdr:col>7</xdr:col>
      <xdr:colOff>666750</xdr:colOff>
      <xdr:row>2341</xdr:row>
      <xdr:rowOff>85725</xdr:rowOff>
    </xdr:to>
    <xdr:sp macro="" textlink="">
      <xdr:nvSpPr>
        <xdr:cNvPr id="3038" name="Line 521"/>
        <xdr:cNvSpPr>
          <a:spLocks noChangeShapeType="1"/>
        </xdr:cNvSpPr>
      </xdr:nvSpPr>
      <xdr:spPr bwMode="auto">
        <a:xfrm flipH="1">
          <a:off x="5934075" y="379152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2340</xdr:row>
      <xdr:rowOff>95250</xdr:rowOff>
    </xdr:from>
    <xdr:to>
      <xdr:col>7</xdr:col>
      <xdr:colOff>628650</xdr:colOff>
      <xdr:row>2341</xdr:row>
      <xdr:rowOff>133350</xdr:rowOff>
    </xdr:to>
    <xdr:sp macro="" textlink="">
      <xdr:nvSpPr>
        <xdr:cNvPr id="2570" name="Rectangle 522"/>
        <xdr:cNvSpPr>
          <a:spLocks noChangeArrowheads="1"/>
        </xdr:cNvSpPr>
      </xdr:nvSpPr>
      <xdr:spPr bwMode="auto">
        <a:xfrm>
          <a:off x="5705475" y="378999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2401</xdr:row>
      <xdr:rowOff>85725</xdr:rowOff>
    </xdr:from>
    <xdr:to>
      <xdr:col>9</xdr:col>
      <xdr:colOff>657225</xdr:colOff>
      <xdr:row>2406</xdr:row>
      <xdr:rowOff>95250</xdr:rowOff>
    </xdr:to>
    <xdr:grpSp>
      <xdr:nvGrpSpPr>
        <xdr:cNvPr id="3040" name="Group 523"/>
        <xdr:cNvGrpSpPr>
          <a:grpSpLocks/>
        </xdr:cNvGrpSpPr>
      </xdr:nvGrpSpPr>
      <xdr:grpSpPr bwMode="auto">
        <a:xfrm>
          <a:off x="5924550" y="385256672"/>
          <a:ext cx="1590675" cy="811631"/>
          <a:chOff x="702" y="1182"/>
          <a:chExt cx="167" cy="86"/>
        </a:xfrm>
      </xdr:grpSpPr>
      <xdr:sp macro="" textlink="">
        <xdr:nvSpPr>
          <xdr:cNvPr id="4247" name="Line 52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48" name="Line 52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49" name="Group 52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50" name="Freeform 52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51" name="Line 52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52" name="Freeform 52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53" name="Line 53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2401</xdr:row>
      <xdr:rowOff>57150</xdr:rowOff>
    </xdr:from>
    <xdr:to>
      <xdr:col>7</xdr:col>
      <xdr:colOff>561975</xdr:colOff>
      <xdr:row>2402</xdr:row>
      <xdr:rowOff>95250</xdr:rowOff>
    </xdr:to>
    <xdr:sp macro="" textlink="">
      <xdr:nvSpPr>
        <xdr:cNvPr id="2579" name="Rectangle 531"/>
        <xdr:cNvSpPr>
          <a:spLocks noChangeArrowheads="1"/>
        </xdr:cNvSpPr>
      </xdr:nvSpPr>
      <xdr:spPr bwMode="auto">
        <a:xfrm>
          <a:off x="5705475" y="388839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2406</xdr:row>
      <xdr:rowOff>95250</xdr:rowOff>
    </xdr:from>
    <xdr:to>
      <xdr:col>9</xdr:col>
      <xdr:colOff>619125</xdr:colOff>
      <xdr:row>2407</xdr:row>
      <xdr:rowOff>133350</xdr:rowOff>
    </xdr:to>
    <xdr:sp macro="" textlink="">
      <xdr:nvSpPr>
        <xdr:cNvPr id="2580" name="Rectangle 532"/>
        <xdr:cNvSpPr>
          <a:spLocks noChangeArrowheads="1"/>
        </xdr:cNvSpPr>
      </xdr:nvSpPr>
      <xdr:spPr bwMode="auto">
        <a:xfrm>
          <a:off x="7286625" y="389686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2402</xdr:row>
      <xdr:rowOff>104775</xdr:rowOff>
    </xdr:from>
    <xdr:to>
      <xdr:col>7</xdr:col>
      <xdr:colOff>638175</xdr:colOff>
      <xdr:row>2403</xdr:row>
      <xdr:rowOff>142875</xdr:rowOff>
    </xdr:to>
    <xdr:sp macro="" textlink="">
      <xdr:nvSpPr>
        <xdr:cNvPr id="2581" name="Rectangle 533"/>
        <xdr:cNvSpPr>
          <a:spLocks noChangeArrowheads="1"/>
        </xdr:cNvSpPr>
      </xdr:nvSpPr>
      <xdr:spPr bwMode="auto">
        <a:xfrm>
          <a:off x="5715000" y="389048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2403</xdr:row>
      <xdr:rowOff>104775</xdr:rowOff>
    </xdr:from>
    <xdr:to>
      <xdr:col>8</xdr:col>
      <xdr:colOff>742950</xdr:colOff>
      <xdr:row>2403</xdr:row>
      <xdr:rowOff>104775</xdr:rowOff>
    </xdr:to>
    <xdr:sp macro="" textlink="">
      <xdr:nvSpPr>
        <xdr:cNvPr id="3044" name="Line 534"/>
        <xdr:cNvSpPr>
          <a:spLocks noChangeShapeType="1"/>
        </xdr:cNvSpPr>
      </xdr:nvSpPr>
      <xdr:spPr bwMode="auto">
        <a:xfrm flipH="1">
          <a:off x="5934075" y="389210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2405</xdr:row>
      <xdr:rowOff>85725</xdr:rowOff>
    </xdr:from>
    <xdr:to>
      <xdr:col>7</xdr:col>
      <xdr:colOff>666750</xdr:colOff>
      <xdr:row>2405</xdr:row>
      <xdr:rowOff>85725</xdr:rowOff>
    </xdr:to>
    <xdr:sp macro="" textlink="">
      <xdr:nvSpPr>
        <xdr:cNvPr id="3045" name="Line 535"/>
        <xdr:cNvSpPr>
          <a:spLocks noChangeShapeType="1"/>
        </xdr:cNvSpPr>
      </xdr:nvSpPr>
      <xdr:spPr bwMode="auto">
        <a:xfrm flipH="1">
          <a:off x="5934075" y="389515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2404</xdr:row>
      <xdr:rowOff>95250</xdr:rowOff>
    </xdr:from>
    <xdr:to>
      <xdr:col>7</xdr:col>
      <xdr:colOff>628650</xdr:colOff>
      <xdr:row>2405</xdr:row>
      <xdr:rowOff>133350</xdr:rowOff>
    </xdr:to>
    <xdr:sp macro="" textlink="">
      <xdr:nvSpPr>
        <xdr:cNvPr id="2584" name="Rectangle 536"/>
        <xdr:cNvSpPr>
          <a:spLocks noChangeArrowheads="1"/>
        </xdr:cNvSpPr>
      </xdr:nvSpPr>
      <xdr:spPr bwMode="auto">
        <a:xfrm>
          <a:off x="5705475" y="389362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2465</xdr:row>
      <xdr:rowOff>85725</xdr:rowOff>
    </xdr:from>
    <xdr:to>
      <xdr:col>9</xdr:col>
      <xdr:colOff>657225</xdr:colOff>
      <xdr:row>2470</xdr:row>
      <xdr:rowOff>95250</xdr:rowOff>
    </xdr:to>
    <xdr:grpSp>
      <xdr:nvGrpSpPr>
        <xdr:cNvPr id="3047" name="Group 537"/>
        <xdr:cNvGrpSpPr>
          <a:grpSpLocks/>
        </xdr:cNvGrpSpPr>
      </xdr:nvGrpSpPr>
      <xdr:grpSpPr bwMode="auto">
        <a:xfrm>
          <a:off x="5924550" y="395523620"/>
          <a:ext cx="1590675" cy="811630"/>
          <a:chOff x="702" y="1182"/>
          <a:chExt cx="167" cy="86"/>
        </a:xfrm>
      </xdr:grpSpPr>
      <xdr:sp macro="" textlink="">
        <xdr:nvSpPr>
          <xdr:cNvPr id="4240" name="Line 53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41" name="Line 53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42" name="Group 54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43" name="Freeform 54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44" name="Line 54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45" name="Freeform 54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46" name="Line 54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2465</xdr:row>
      <xdr:rowOff>57150</xdr:rowOff>
    </xdr:from>
    <xdr:to>
      <xdr:col>7</xdr:col>
      <xdr:colOff>561975</xdr:colOff>
      <xdr:row>2466</xdr:row>
      <xdr:rowOff>95250</xdr:rowOff>
    </xdr:to>
    <xdr:sp macro="" textlink="">
      <xdr:nvSpPr>
        <xdr:cNvPr id="2593" name="Rectangle 545"/>
        <xdr:cNvSpPr>
          <a:spLocks noChangeArrowheads="1"/>
        </xdr:cNvSpPr>
      </xdr:nvSpPr>
      <xdr:spPr bwMode="auto">
        <a:xfrm>
          <a:off x="5705475" y="399202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2470</xdr:row>
      <xdr:rowOff>95250</xdr:rowOff>
    </xdr:from>
    <xdr:to>
      <xdr:col>9</xdr:col>
      <xdr:colOff>619125</xdr:colOff>
      <xdr:row>2471</xdr:row>
      <xdr:rowOff>133350</xdr:rowOff>
    </xdr:to>
    <xdr:sp macro="" textlink="">
      <xdr:nvSpPr>
        <xdr:cNvPr id="2594" name="Rectangle 546"/>
        <xdr:cNvSpPr>
          <a:spLocks noChangeArrowheads="1"/>
        </xdr:cNvSpPr>
      </xdr:nvSpPr>
      <xdr:spPr bwMode="auto">
        <a:xfrm>
          <a:off x="7286625" y="400050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2466</xdr:row>
      <xdr:rowOff>104775</xdr:rowOff>
    </xdr:from>
    <xdr:to>
      <xdr:col>7</xdr:col>
      <xdr:colOff>638175</xdr:colOff>
      <xdr:row>2467</xdr:row>
      <xdr:rowOff>142875</xdr:rowOff>
    </xdr:to>
    <xdr:sp macro="" textlink="">
      <xdr:nvSpPr>
        <xdr:cNvPr id="2595" name="Rectangle 547"/>
        <xdr:cNvSpPr>
          <a:spLocks noChangeArrowheads="1"/>
        </xdr:cNvSpPr>
      </xdr:nvSpPr>
      <xdr:spPr bwMode="auto">
        <a:xfrm>
          <a:off x="5715000" y="399411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2467</xdr:row>
      <xdr:rowOff>104775</xdr:rowOff>
    </xdr:from>
    <xdr:to>
      <xdr:col>8</xdr:col>
      <xdr:colOff>742950</xdr:colOff>
      <xdr:row>2467</xdr:row>
      <xdr:rowOff>104775</xdr:rowOff>
    </xdr:to>
    <xdr:sp macro="" textlink="">
      <xdr:nvSpPr>
        <xdr:cNvPr id="3051" name="Line 548"/>
        <xdr:cNvSpPr>
          <a:spLocks noChangeShapeType="1"/>
        </xdr:cNvSpPr>
      </xdr:nvSpPr>
      <xdr:spPr bwMode="auto">
        <a:xfrm flipH="1">
          <a:off x="5934075" y="399573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2469</xdr:row>
      <xdr:rowOff>85725</xdr:rowOff>
    </xdr:from>
    <xdr:to>
      <xdr:col>7</xdr:col>
      <xdr:colOff>666750</xdr:colOff>
      <xdr:row>2469</xdr:row>
      <xdr:rowOff>85725</xdr:rowOff>
    </xdr:to>
    <xdr:sp macro="" textlink="">
      <xdr:nvSpPr>
        <xdr:cNvPr id="3052" name="Line 549"/>
        <xdr:cNvSpPr>
          <a:spLocks noChangeShapeType="1"/>
        </xdr:cNvSpPr>
      </xdr:nvSpPr>
      <xdr:spPr bwMode="auto">
        <a:xfrm flipH="1">
          <a:off x="5934075" y="399878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2468</xdr:row>
      <xdr:rowOff>95250</xdr:rowOff>
    </xdr:from>
    <xdr:to>
      <xdr:col>7</xdr:col>
      <xdr:colOff>628650</xdr:colOff>
      <xdr:row>2469</xdr:row>
      <xdr:rowOff>133350</xdr:rowOff>
    </xdr:to>
    <xdr:sp macro="" textlink="">
      <xdr:nvSpPr>
        <xdr:cNvPr id="2598" name="Rectangle 550"/>
        <xdr:cNvSpPr>
          <a:spLocks noChangeArrowheads="1"/>
        </xdr:cNvSpPr>
      </xdr:nvSpPr>
      <xdr:spPr bwMode="auto">
        <a:xfrm>
          <a:off x="5705475" y="399726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2529</xdr:row>
      <xdr:rowOff>85725</xdr:rowOff>
    </xdr:from>
    <xdr:to>
      <xdr:col>9</xdr:col>
      <xdr:colOff>657225</xdr:colOff>
      <xdr:row>2534</xdr:row>
      <xdr:rowOff>95250</xdr:rowOff>
    </xdr:to>
    <xdr:grpSp>
      <xdr:nvGrpSpPr>
        <xdr:cNvPr id="3054" name="Group 551"/>
        <xdr:cNvGrpSpPr>
          <a:grpSpLocks/>
        </xdr:cNvGrpSpPr>
      </xdr:nvGrpSpPr>
      <xdr:grpSpPr bwMode="auto">
        <a:xfrm>
          <a:off x="5924550" y="405790567"/>
          <a:ext cx="1590675" cy="811630"/>
          <a:chOff x="702" y="1182"/>
          <a:chExt cx="167" cy="86"/>
        </a:xfrm>
      </xdr:grpSpPr>
      <xdr:sp macro="" textlink="">
        <xdr:nvSpPr>
          <xdr:cNvPr id="4233" name="Line 55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34" name="Line 55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35" name="Group 55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36" name="Freeform 55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37" name="Line 55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38" name="Freeform 55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39" name="Line 55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2529</xdr:row>
      <xdr:rowOff>57150</xdr:rowOff>
    </xdr:from>
    <xdr:to>
      <xdr:col>7</xdr:col>
      <xdr:colOff>561975</xdr:colOff>
      <xdr:row>2530</xdr:row>
      <xdr:rowOff>95250</xdr:rowOff>
    </xdr:to>
    <xdr:sp macro="" textlink="">
      <xdr:nvSpPr>
        <xdr:cNvPr id="2607" name="Rectangle 559"/>
        <xdr:cNvSpPr>
          <a:spLocks noChangeArrowheads="1"/>
        </xdr:cNvSpPr>
      </xdr:nvSpPr>
      <xdr:spPr bwMode="auto">
        <a:xfrm>
          <a:off x="5705475" y="409565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2534</xdr:row>
      <xdr:rowOff>95250</xdr:rowOff>
    </xdr:from>
    <xdr:to>
      <xdr:col>9</xdr:col>
      <xdr:colOff>619125</xdr:colOff>
      <xdr:row>2535</xdr:row>
      <xdr:rowOff>133350</xdr:rowOff>
    </xdr:to>
    <xdr:sp macro="" textlink="">
      <xdr:nvSpPr>
        <xdr:cNvPr id="2608" name="Rectangle 560"/>
        <xdr:cNvSpPr>
          <a:spLocks noChangeArrowheads="1"/>
        </xdr:cNvSpPr>
      </xdr:nvSpPr>
      <xdr:spPr bwMode="auto">
        <a:xfrm>
          <a:off x="7286625" y="410413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2530</xdr:row>
      <xdr:rowOff>104775</xdr:rowOff>
    </xdr:from>
    <xdr:to>
      <xdr:col>7</xdr:col>
      <xdr:colOff>638175</xdr:colOff>
      <xdr:row>2531</xdr:row>
      <xdr:rowOff>142875</xdr:rowOff>
    </xdr:to>
    <xdr:sp macro="" textlink="">
      <xdr:nvSpPr>
        <xdr:cNvPr id="2609" name="Rectangle 561"/>
        <xdr:cNvSpPr>
          <a:spLocks noChangeArrowheads="1"/>
        </xdr:cNvSpPr>
      </xdr:nvSpPr>
      <xdr:spPr bwMode="auto">
        <a:xfrm>
          <a:off x="5715000" y="409775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2531</xdr:row>
      <xdr:rowOff>104775</xdr:rowOff>
    </xdr:from>
    <xdr:to>
      <xdr:col>8</xdr:col>
      <xdr:colOff>742950</xdr:colOff>
      <xdr:row>2531</xdr:row>
      <xdr:rowOff>104775</xdr:rowOff>
    </xdr:to>
    <xdr:sp macro="" textlink="">
      <xdr:nvSpPr>
        <xdr:cNvPr id="3058" name="Line 562"/>
        <xdr:cNvSpPr>
          <a:spLocks noChangeShapeType="1"/>
        </xdr:cNvSpPr>
      </xdr:nvSpPr>
      <xdr:spPr bwMode="auto">
        <a:xfrm flipH="1">
          <a:off x="5934075" y="409936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2533</xdr:row>
      <xdr:rowOff>85725</xdr:rowOff>
    </xdr:from>
    <xdr:to>
      <xdr:col>7</xdr:col>
      <xdr:colOff>666750</xdr:colOff>
      <xdr:row>2533</xdr:row>
      <xdr:rowOff>85725</xdr:rowOff>
    </xdr:to>
    <xdr:sp macro="" textlink="">
      <xdr:nvSpPr>
        <xdr:cNvPr id="3059" name="Line 563"/>
        <xdr:cNvSpPr>
          <a:spLocks noChangeShapeType="1"/>
        </xdr:cNvSpPr>
      </xdr:nvSpPr>
      <xdr:spPr bwMode="auto">
        <a:xfrm flipH="1">
          <a:off x="5934075" y="410241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2532</xdr:row>
      <xdr:rowOff>95250</xdr:rowOff>
    </xdr:from>
    <xdr:to>
      <xdr:col>7</xdr:col>
      <xdr:colOff>628650</xdr:colOff>
      <xdr:row>2533</xdr:row>
      <xdr:rowOff>133350</xdr:rowOff>
    </xdr:to>
    <xdr:sp macro="" textlink="">
      <xdr:nvSpPr>
        <xdr:cNvPr id="2612" name="Rectangle 564"/>
        <xdr:cNvSpPr>
          <a:spLocks noChangeArrowheads="1"/>
        </xdr:cNvSpPr>
      </xdr:nvSpPr>
      <xdr:spPr bwMode="auto">
        <a:xfrm>
          <a:off x="5705475" y="410089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2593</xdr:row>
      <xdr:rowOff>85725</xdr:rowOff>
    </xdr:from>
    <xdr:to>
      <xdr:col>9</xdr:col>
      <xdr:colOff>657225</xdr:colOff>
      <xdr:row>2598</xdr:row>
      <xdr:rowOff>95250</xdr:rowOff>
    </xdr:to>
    <xdr:grpSp>
      <xdr:nvGrpSpPr>
        <xdr:cNvPr id="3061" name="Group 565"/>
        <xdr:cNvGrpSpPr>
          <a:grpSpLocks/>
        </xdr:cNvGrpSpPr>
      </xdr:nvGrpSpPr>
      <xdr:grpSpPr bwMode="auto">
        <a:xfrm>
          <a:off x="5924550" y="416057514"/>
          <a:ext cx="1590675" cy="811631"/>
          <a:chOff x="702" y="1182"/>
          <a:chExt cx="167" cy="86"/>
        </a:xfrm>
      </xdr:grpSpPr>
      <xdr:sp macro="" textlink="">
        <xdr:nvSpPr>
          <xdr:cNvPr id="4226" name="Line 56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27" name="Line 56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28" name="Group 56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29" name="Freeform 56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30" name="Line 57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31" name="Freeform 57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32" name="Line 57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2593</xdr:row>
      <xdr:rowOff>57150</xdr:rowOff>
    </xdr:from>
    <xdr:to>
      <xdr:col>7</xdr:col>
      <xdr:colOff>561975</xdr:colOff>
      <xdr:row>2594</xdr:row>
      <xdr:rowOff>95250</xdr:rowOff>
    </xdr:to>
    <xdr:sp macro="" textlink="">
      <xdr:nvSpPr>
        <xdr:cNvPr id="2621" name="Rectangle 573"/>
        <xdr:cNvSpPr>
          <a:spLocks noChangeArrowheads="1"/>
        </xdr:cNvSpPr>
      </xdr:nvSpPr>
      <xdr:spPr bwMode="auto">
        <a:xfrm>
          <a:off x="5705475" y="419928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2598</xdr:row>
      <xdr:rowOff>95250</xdr:rowOff>
    </xdr:from>
    <xdr:to>
      <xdr:col>9</xdr:col>
      <xdr:colOff>619125</xdr:colOff>
      <xdr:row>2599</xdr:row>
      <xdr:rowOff>133350</xdr:rowOff>
    </xdr:to>
    <xdr:sp macro="" textlink="">
      <xdr:nvSpPr>
        <xdr:cNvPr id="2622" name="Rectangle 574"/>
        <xdr:cNvSpPr>
          <a:spLocks noChangeArrowheads="1"/>
        </xdr:cNvSpPr>
      </xdr:nvSpPr>
      <xdr:spPr bwMode="auto">
        <a:xfrm>
          <a:off x="7286625" y="420776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2594</xdr:row>
      <xdr:rowOff>104775</xdr:rowOff>
    </xdr:from>
    <xdr:to>
      <xdr:col>7</xdr:col>
      <xdr:colOff>638175</xdr:colOff>
      <xdr:row>2595</xdr:row>
      <xdr:rowOff>142875</xdr:rowOff>
    </xdr:to>
    <xdr:sp macro="" textlink="">
      <xdr:nvSpPr>
        <xdr:cNvPr id="2623" name="Rectangle 575"/>
        <xdr:cNvSpPr>
          <a:spLocks noChangeArrowheads="1"/>
        </xdr:cNvSpPr>
      </xdr:nvSpPr>
      <xdr:spPr bwMode="auto">
        <a:xfrm>
          <a:off x="5715000" y="420138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2595</xdr:row>
      <xdr:rowOff>104775</xdr:rowOff>
    </xdr:from>
    <xdr:to>
      <xdr:col>8</xdr:col>
      <xdr:colOff>742950</xdr:colOff>
      <xdr:row>2595</xdr:row>
      <xdr:rowOff>104775</xdr:rowOff>
    </xdr:to>
    <xdr:sp macro="" textlink="">
      <xdr:nvSpPr>
        <xdr:cNvPr id="3065" name="Line 576"/>
        <xdr:cNvSpPr>
          <a:spLocks noChangeShapeType="1"/>
        </xdr:cNvSpPr>
      </xdr:nvSpPr>
      <xdr:spPr bwMode="auto">
        <a:xfrm flipH="1">
          <a:off x="5934075" y="420300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2597</xdr:row>
      <xdr:rowOff>85725</xdr:rowOff>
    </xdr:from>
    <xdr:to>
      <xdr:col>7</xdr:col>
      <xdr:colOff>666750</xdr:colOff>
      <xdr:row>2597</xdr:row>
      <xdr:rowOff>85725</xdr:rowOff>
    </xdr:to>
    <xdr:sp macro="" textlink="">
      <xdr:nvSpPr>
        <xdr:cNvPr id="3066" name="Line 577"/>
        <xdr:cNvSpPr>
          <a:spLocks noChangeShapeType="1"/>
        </xdr:cNvSpPr>
      </xdr:nvSpPr>
      <xdr:spPr bwMode="auto">
        <a:xfrm flipH="1">
          <a:off x="5934075" y="420604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2596</xdr:row>
      <xdr:rowOff>95250</xdr:rowOff>
    </xdr:from>
    <xdr:to>
      <xdr:col>7</xdr:col>
      <xdr:colOff>628650</xdr:colOff>
      <xdr:row>2597</xdr:row>
      <xdr:rowOff>133350</xdr:rowOff>
    </xdr:to>
    <xdr:sp macro="" textlink="">
      <xdr:nvSpPr>
        <xdr:cNvPr id="2626" name="Rectangle 578"/>
        <xdr:cNvSpPr>
          <a:spLocks noChangeArrowheads="1"/>
        </xdr:cNvSpPr>
      </xdr:nvSpPr>
      <xdr:spPr bwMode="auto">
        <a:xfrm>
          <a:off x="5705475" y="420452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2657</xdr:row>
      <xdr:rowOff>85725</xdr:rowOff>
    </xdr:from>
    <xdr:to>
      <xdr:col>9</xdr:col>
      <xdr:colOff>657225</xdr:colOff>
      <xdr:row>2662</xdr:row>
      <xdr:rowOff>95250</xdr:rowOff>
    </xdr:to>
    <xdr:grpSp>
      <xdr:nvGrpSpPr>
        <xdr:cNvPr id="3068" name="Group 579"/>
        <xdr:cNvGrpSpPr>
          <a:grpSpLocks/>
        </xdr:cNvGrpSpPr>
      </xdr:nvGrpSpPr>
      <xdr:grpSpPr bwMode="auto">
        <a:xfrm>
          <a:off x="5924550" y="426324462"/>
          <a:ext cx="1590675" cy="811630"/>
          <a:chOff x="702" y="1182"/>
          <a:chExt cx="167" cy="86"/>
        </a:xfrm>
      </xdr:grpSpPr>
      <xdr:sp macro="" textlink="">
        <xdr:nvSpPr>
          <xdr:cNvPr id="4219" name="Line 58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20" name="Line 58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21" name="Group 58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22" name="Freeform 58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23" name="Line 58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24" name="Freeform 58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25" name="Line 58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2657</xdr:row>
      <xdr:rowOff>57150</xdr:rowOff>
    </xdr:from>
    <xdr:to>
      <xdr:col>7</xdr:col>
      <xdr:colOff>561975</xdr:colOff>
      <xdr:row>2658</xdr:row>
      <xdr:rowOff>95250</xdr:rowOff>
    </xdr:to>
    <xdr:sp macro="" textlink="">
      <xdr:nvSpPr>
        <xdr:cNvPr id="2635" name="Rectangle 587"/>
        <xdr:cNvSpPr>
          <a:spLocks noChangeArrowheads="1"/>
        </xdr:cNvSpPr>
      </xdr:nvSpPr>
      <xdr:spPr bwMode="auto">
        <a:xfrm>
          <a:off x="5705475" y="430291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2662</xdr:row>
      <xdr:rowOff>95250</xdr:rowOff>
    </xdr:from>
    <xdr:to>
      <xdr:col>9</xdr:col>
      <xdr:colOff>619125</xdr:colOff>
      <xdr:row>2663</xdr:row>
      <xdr:rowOff>133350</xdr:rowOff>
    </xdr:to>
    <xdr:sp macro="" textlink="">
      <xdr:nvSpPr>
        <xdr:cNvPr id="2636" name="Rectangle 588"/>
        <xdr:cNvSpPr>
          <a:spLocks noChangeArrowheads="1"/>
        </xdr:cNvSpPr>
      </xdr:nvSpPr>
      <xdr:spPr bwMode="auto">
        <a:xfrm>
          <a:off x="7286625" y="431139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2658</xdr:row>
      <xdr:rowOff>104775</xdr:rowOff>
    </xdr:from>
    <xdr:to>
      <xdr:col>7</xdr:col>
      <xdr:colOff>638175</xdr:colOff>
      <xdr:row>2659</xdr:row>
      <xdr:rowOff>142875</xdr:rowOff>
    </xdr:to>
    <xdr:sp macro="" textlink="">
      <xdr:nvSpPr>
        <xdr:cNvPr id="2637" name="Rectangle 589"/>
        <xdr:cNvSpPr>
          <a:spLocks noChangeArrowheads="1"/>
        </xdr:cNvSpPr>
      </xdr:nvSpPr>
      <xdr:spPr bwMode="auto">
        <a:xfrm>
          <a:off x="5715000" y="430501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2659</xdr:row>
      <xdr:rowOff>104775</xdr:rowOff>
    </xdr:from>
    <xdr:to>
      <xdr:col>8</xdr:col>
      <xdr:colOff>742950</xdr:colOff>
      <xdr:row>2659</xdr:row>
      <xdr:rowOff>104775</xdr:rowOff>
    </xdr:to>
    <xdr:sp macro="" textlink="">
      <xdr:nvSpPr>
        <xdr:cNvPr id="4096" name="Line 590"/>
        <xdr:cNvSpPr>
          <a:spLocks noChangeShapeType="1"/>
        </xdr:cNvSpPr>
      </xdr:nvSpPr>
      <xdr:spPr bwMode="auto">
        <a:xfrm flipH="1">
          <a:off x="5934075" y="430663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2661</xdr:row>
      <xdr:rowOff>85725</xdr:rowOff>
    </xdr:from>
    <xdr:to>
      <xdr:col>7</xdr:col>
      <xdr:colOff>666750</xdr:colOff>
      <xdr:row>2661</xdr:row>
      <xdr:rowOff>85725</xdr:rowOff>
    </xdr:to>
    <xdr:sp macro="" textlink="">
      <xdr:nvSpPr>
        <xdr:cNvPr id="4097" name="Line 591"/>
        <xdr:cNvSpPr>
          <a:spLocks noChangeShapeType="1"/>
        </xdr:cNvSpPr>
      </xdr:nvSpPr>
      <xdr:spPr bwMode="auto">
        <a:xfrm flipH="1">
          <a:off x="5934075" y="430968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2660</xdr:row>
      <xdr:rowOff>95250</xdr:rowOff>
    </xdr:from>
    <xdr:to>
      <xdr:col>7</xdr:col>
      <xdr:colOff>628650</xdr:colOff>
      <xdr:row>2661</xdr:row>
      <xdr:rowOff>133350</xdr:rowOff>
    </xdr:to>
    <xdr:sp macro="" textlink="">
      <xdr:nvSpPr>
        <xdr:cNvPr id="2640" name="Rectangle 592"/>
        <xdr:cNvSpPr>
          <a:spLocks noChangeArrowheads="1"/>
        </xdr:cNvSpPr>
      </xdr:nvSpPr>
      <xdr:spPr bwMode="auto">
        <a:xfrm>
          <a:off x="5705475" y="430815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2721</xdr:row>
      <xdr:rowOff>85725</xdr:rowOff>
    </xdr:from>
    <xdr:to>
      <xdr:col>9</xdr:col>
      <xdr:colOff>657225</xdr:colOff>
      <xdr:row>2726</xdr:row>
      <xdr:rowOff>95250</xdr:rowOff>
    </xdr:to>
    <xdr:grpSp>
      <xdr:nvGrpSpPr>
        <xdr:cNvPr id="4099" name="Group 593"/>
        <xdr:cNvGrpSpPr>
          <a:grpSpLocks/>
        </xdr:cNvGrpSpPr>
      </xdr:nvGrpSpPr>
      <xdr:grpSpPr bwMode="auto">
        <a:xfrm>
          <a:off x="5924550" y="436591409"/>
          <a:ext cx="1590675" cy="811630"/>
          <a:chOff x="702" y="1182"/>
          <a:chExt cx="167" cy="86"/>
        </a:xfrm>
      </xdr:grpSpPr>
      <xdr:sp macro="" textlink="">
        <xdr:nvSpPr>
          <xdr:cNvPr id="4212" name="Line 59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13" name="Line 59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14" name="Group 59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15" name="Freeform 59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16" name="Line 59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17" name="Freeform 59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18" name="Line 60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2721</xdr:row>
      <xdr:rowOff>57150</xdr:rowOff>
    </xdr:from>
    <xdr:to>
      <xdr:col>7</xdr:col>
      <xdr:colOff>561975</xdr:colOff>
      <xdr:row>2722</xdr:row>
      <xdr:rowOff>95250</xdr:rowOff>
    </xdr:to>
    <xdr:sp macro="" textlink="">
      <xdr:nvSpPr>
        <xdr:cNvPr id="2649" name="Rectangle 601"/>
        <xdr:cNvSpPr>
          <a:spLocks noChangeArrowheads="1"/>
        </xdr:cNvSpPr>
      </xdr:nvSpPr>
      <xdr:spPr bwMode="auto">
        <a:xfrm>
          <a:off x="5705475" y="440655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2726</xdr:row>
      <xdr:rowOff>95250</xdr:rowOff>
    </xdr:from>
    <xdr:to>
      <xdr:col>9</xdr:col>
      <xdr:colOff>619125</xdr:colOff>
      <xdr:row>2727</xdr:row>
      <xdr:rowOff>133350</xdr:rowOff>
    </xdr:to>
    <xdr:sp macro="" textlink="">
      <xdr:nvSpPr>
        <xdr:cNvPr id="2650" name="Rectangle 602"/>
        <xdr:cNvSpPr>
          <a:spLocks noChangeArrowheads="1"/>
        </xdr:cNvSpPr>
      </xdr:nvSpPr>
      <xdr:spPr bwMode="auto">
        <a:xfrm>
          <a:off x="7286625" y="441502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2722</xdr:row>
      <xdr:rowOff>104775</xdr:rowOff>
    </xdr:from>
    <xdr:to>
      <xdr:col>7</xdr:col>
      <xdr:colOff>638175</xdr:colOff>
      <xdr:row>2723</xdr:row>
      <xdr:rowOff>142875</xdr:rowOff>
    </xdr:to>
    <xdr:sp macro="" textlink="">
      <xdr:nvSpPr>
        <xdr:cNvPr id="2651" name="Rectangle 603"/>
        <xdr:cNvSpPr>
          <a:spLocks noChangeArrowheads="1"/>
        </xdr:cNvSpPr>
      </xdr:nvSpPr>
      <xdr:spPr bwMode="auto">
        <a:xfrm>
          <a:off x="5715000" y="440864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2723</xdr:row>
      <xdr:rowOff>104775</xdr:rowOff>
    </xdr:from>
    <xdr:to>
      <xdr:col>8</xdr:col>
      <xdr:colOff>742950</xdr:colOff>
      <xdr:row>2723</xdr:row>
      <xdr:rowOff>104775</xdr:rowOff>
    </xdr:to>
    <xdr:sp macro="" textlink="">
      <xdr:nvSpPr>
        <xdr:cNvPr id="4103" name="Line 604"/>
        <xdr:cNvSpPr>
          <a:spLocks noChangeShapeType="1"/>
        </xdr:cNvSpPr>
      </xdr:nvSpPr>
      <xdr:spPr bwMode="auto">
        <a:xfrm flipH="1">
          <a:off x="5934075" y="441026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2725</xdr:row>
      <xdr:rowOff>85725</xdr:rowOff>
    </xdr:from>
    <xdr:to>
      <xdr:col>7</xdr:col>
      <xdr:colOff>666750</xdr:colOff>
      <xdr:row>2725</xdr:row>
      <xdr:rowOff>85725</xdr:rowOff>
    </xdr:to>
    <xdr:sp macro="" textlink="">
      <xdr:nvSpPr>
        <xdr:cNvPr id="4104" name="Line 605"/>
        <xdr:cNvSpPr>
          <a:spLocks noChangeShapeType="1"/>
        </xdr:cNvSpPr>
      </xdr:nvSpPr>
      <xdr:spPr bwMode="auto">
        <a:xfrm flipH="1">
          <a:off x="5934075" y="441331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2724</xdr:row>
      <xdr:rowOff>95250</xdr:rowOff>
    </xdr:from>
    <xdr:to>
      <xdr:col>7</xdr:col>
      <xdr:colOff>628650</xdr:colOff>
      <xdr:row>2725</xdr:row>
      <xdr:rowOff>133350</xdr:rowOff>
    </xdr:to>
    <xdr:sp macro="" textlink="">
      <xdr:nvSpPr>
        <xdr:cNvPr id="2654" name="Rectangle 606"/>
        <xdr:cNvSpPr>
          <a:spLocks noChangeArrowheads="1"/>
        </xdr:cNvSpPr>
      </xdr:nvSpPr>
      <xdr:spPr bwMode="auto">
        <a:xfrm>
          <a:off x="5705475" y="441178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2785</xdr:row>
      <xdr:rowOff>85725</xdr:rowOff>
    </xdr:from>
    <xdr:to>
      <xdr:col>9</xdr:col>
      <xdr:colOff>657225</xdr:colOff>
      <xdr:row>2790</xdr:row>
      <xdr:rowOff>95250</xdr:rowOff>
    </xdr:to>
    <xdr:grpSp>
      <xdr:nvGrpSpPr>
        <xdr:cNvPr id="4106" name="Group 607"/>
        <xdr:cNvGrpSpPr>
          <a:grpSpLocks/>
        </xdr:cNvGrpSpPr>
      </xdr:nvGrpSpPr>
      <xdr:grpSpPr bwMode="auto">
        <a:xfrm>
          <a:off x="5924550" y="446858357"/>
          <a:ext cx="1590675" cy="811630"/>
          <a:chOff x="702" y="1182"/>
          <a:chExt cx="167" cy="86"/>
        </a:xfrm>
      </xdr:grpSpPr>
      <xdr:sp macro="" textlink="">
        <xdr:nvSpPr>
          <xdr:cNvPr id="4205" name="Line 60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206" name="Line 60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07" name="Group 61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08" name="Freeform 61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09" name="Line 61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10" name="Freeform 61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11" name="Line 61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2785</xdr:row>
      <xdr:rowOff>57150</xdr:rowOff>
    </xdr:from>
    <xdr:to>
      <xdr:col>7</xdr:col>
      <xdr:colOff>561975</xdr:colOff>
      <xdr:row>2786</xdr:row>
      <xdr:rowOff>95250</xdr:rowOff>
    </xdr:to>
    <xdr:sp macro="" textlink="">
      <xdr:nvSpPr>
        <xdr:cNvPr id="2663" name="Rectangle 615"/>
        <xdr:cNvSpPr>
          <a:spLocks noChangeArrowheads="1"/>
        </xdr:cNvSpPr>
      </xdr:nvSpPr>
      <xdr:spPr bwMode="auto">
        <a:xfrm>
          <a:off x="5705475" y="451018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2790</xdr:row>
      <xdr:rowOff>95250</xdr:rowOff>
    </xdr:from>
    <xdr:to>
      <xdr:col>9</xdr:col>
      <xdr:colOff>619125</xdr:colOff>
      <xdr:row>2791</xdr:row>
      <xdr:rowOff>133350</xdr:rowOff>
    </xdr:to>
    <xdr:sp macro="" textlink="">
      <xdr:nvSpPr>
        <xdr:cNvPr id="2664" name="Rectangle 616"/>
        <xdr:cNvSpPr>
          <a:spLocks noChangeArrowheads="1"/>
        </xdr:cNvSpPr>
      </xdr:nvSpPr>
      <xdr:spPr bwMode="auto">
        <a:xfrm>
          <a:off x="7286625" y="451866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2786</xdr:row>
      <xdr:rowOff>104775</xdr:rowOff>
    </xdr:from>
    <xdr:to>
      <xdr:col>7</xdr:col>
      <xdr:colOff>638175</xdr:colOff>
      <xdr:row>2787</xdr:row>
      <xdr:rowOff>142875</xdr:rowOff>
    </xdr:to>
    <xdr:sp macro="" textlink="">
      <xdr:nvSpPr>
        <xdr:cNvPr id="2665" name="Rectangle 617"/>
        <xdr:cNvSpPr>
          <a:spLocks noChangeArrowheads="1"/>
        </xdr:cNvSpPr>
      </xdr:nvSpPr>
      <xdr:spPr bwMode="auto">
        <a:xfrm>
          <a:off x="5715000" y="451227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2787</xdr:row>
      <xdr:rowOff>104775</xdr:rowOff>
    </xdr:from>
    <xdr:to>
      <xdr:col>8</xdr:col>
      <xdr:colOff>742950</xdr:colOff>
      <xdr:row>2787</xdr:row>
      <xdr:rowOff>104775</xdr:rowOff>
    </xdr:to>
    <xdr:sp macro="" textlink="">
      <xdr:nvSpPr>
        <xdr:cNvPr id="4110" name="Line 618"/>
        <xdr:cNvSpPr>
          <a:spLocks noChangeShapeType="1"/>
        </xdr:cNvSpPr>
      </xdr:nvSpPr>
      <xdr:spPr bwMode="auto">
        <a:xfrm flipH="1">
          <a:off x="5934075" y="451389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2789</xdr:row>
      <xdr:rowOff>85725</xdr:rowOff>
    </xdr:from>
    <xdr:to>
      <xdr:col>7</xdr:col>
      <xdr:colOff>666750</xdr:colOff>
      <xdr:row>2789</xdr:row>
      <xdr:rowOff>85725</xdr:rowOff>
    </xdr:to>
    <xdr:sp macro="" textlink="">
      <xdr:nvSpPr>
        <xdr:cNvPr id="4111" name="Line 619"/>
        <xdr:cNvSpPr>
          <a:spLocks noChangeShapeType="1"/>
        </xdr:cNvSpPr>
      </xdr:nvSpPr>
      <xdr:spPr bwMode="auto">
        <a:xfrm flipH="1">
          <a:off x="5934075" y="451694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2788</xdr:row>
      <xdr:rowOff>95250</xdr:rowOff>
    </xdr:from>
    <xdr:to>
      <xdr:col>7</xdr:col>
      <xdr:colOff>628650</xdr:colOff>
      <xdr:row>2789</xdr:row>
      <xdr:rowOff>133350</xdr:rowOff>
    </xdr:to>
    <xdr:sp macro="" textlink="">
      <xdr:nvSpPr>
        <xdr:cNvPr id="2668" name="Rectangle 620"/>
        <xdr:cNvSpPr>
          <a:spLocks noChangeArrowheads="1"/>
        </xdr:cNvSpPr>
      </xdr:nvSpPr>
      <xdr:spPr bwMode="auto">
        <a:xfrm>
          <a:off x="5705475" y="451542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2849</xdr:row>
      <xdr:rowOff>85725</xdr:rowOff>
    </xdr:from>
    <xdr:to>
      <xdr:col>9</xdr:col>
      <xdr:colOff>657225</xdr:colOff>
      <xdr:row>2854</xdr:row>
      <xdr:rowOff>95250</xdr:rowOff>
    </xdr:to>
    <xdr:grpSp>
      <xdr:nvGrpSpPr>
        <xdr:cNvPr id="4113" name="Group 621"/>
        <xdr:cNvGrpSpPr>
          <a:grpSpLocks/>
        </xdr:cNvGrpSpPr>
      </xdr:nvGrpSpPr>
      <xdr:grpSpPr bwMode="auto">
        <a:xfrm>
          <a:off x="5924550" y="457125304"/>
          <a:ext cx="1590675" cy="811630"/>
          <a:chOff x="702" y="1182"/>
          <a:chExt cx="167" cy="86"/>
        </a:xfrm>
      </xdr:grpSpPr>
      <xdr:sp macro="" textlink="">
        <xdr:nvSpPr>
          <xdr:cNvPr id="4198" name="Line 62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99" name="Line 62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200" name="Group 62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201" name="Freeform 62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202" name="Line 62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203" name="Freeform 62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204" name="Line 62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2849</xdr:row>
      <xdr:rowOff>57150</xdr:rowOff>
    </xdr:from>
    <xdr:to>
      <xdr:col>7</xdr:col>
      <xdr:colOff>561975</xdr:colOff>
      <xdr:row>2850</xdr:row>
      <xdr:rowOff>95250</xdr:rowOff>
    </xdr:to>
    <xdr:sp macro="" textlink="">
      <xdr:nvSpPr>
        <xdr:cNvPr id="2677" name="Rectangle 629"/>
        <xdr:cNvSpPr>
          <a:spLocks noChangeArrowheads="1"/>
        </xdr:cNvSpPr>
      </xdr:nvSpPr>
      <xdr:spPr bwMode="auto">
        <a:xfrm>
          <a:off x="5705475" y="461381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2854</xdr:row>
      <xdr:rowOff>95250</xdr:rowOff>
    </xdr:from>
    <xdr:to>
      <xdr:col>9</xdr:col>
      <xdr:colOff>619125</xdr:colOff>
      <xdr:row>2855</xdr:row>
      <xdr:rowOff>133350</xdr:rowOff>
    </xdr:to>
    <xdr:sp macro="" textlink="">
      <xdr:nvSpPr>
        <xdr:cNvPr id="2678" name="Rectangle 630"/>
        <xdr:cNvSpPr>
          <a:spLocks noChangeArrowheads="1"/>
        </xdr:cNvSpPr>
      </xdr:nvSpPr>
      <xdr:spPr bwMode="auto">
        <a:xfrm>
          <a:off x="7286625" y="462229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2850</xdr:row>
      <xdr:rowOff>104775</xdr:rowOff>
    </xdr:from>
    <xdr:to>
      <xdr:col>7</xdr:col>
      <xdr:colOff>638175</xdr:colOff>
      <xdr:row>2851</xdr:row>
      <xdr:rowOff>142875</xdr:rowOff>
    </xdr:to>
    <xdr:sp macro="" textlink="">
      <xdr:nvSpPr>
        <xdr:cNvPr id="2679" name="Rectangle 631"/>
        <xdr:cNvSpPr>
          <a:spLocks noChangeArrowheads="1"/>
        </xdr:cNvSpPr>
      </xdr:nvSpPr>
      <xdr:spPr bwMode="auto">
        <a:xfrm>
          <a:off x="5715000" y="461591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2851</xdr:row>
      <xdr:rowOff>104775</xdr:rowOff>
    </xdr:from>
    <xdr:to>
      <xdr:col>8</xdr:col>
      <xdr:colOff>742950</xdr:colOff>
      <xdr:row>2851</xdr:row>
      <xdr:rowOff>104775</xdr:rowOff>
    </xdr:to>
    <xdr:sp macro="" textlink="">
      <xdr:nvSpPr>
        <xdr:cNvPr id="4117" name="Line 632"/>
        <xdr:cNvSpPr>
          <a:spLocks noChangeShapeType="1"/>
        </xdr:cNvSpPr>
      </xdr:nvSpPr>
      <xdr:spPr bwMode="auto">
        <a:xfrm flipH="1">
          <a:off x="5934075" y="461752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2853</xdr:row>
      <xdr:rowOff>85725</xdr:rowOff>
    </xdr:from>
    <xdr:to>
      <xdr:col>7</xdr:col>
      <xdr:colOff>666750</xdr:colOff>
      <xdr:row>2853</xdr:row>
      <xdr:rowOff>85725</xdr:rowOff>
    </xdr:to>
    <xdr:sp macro="" textlink="">
      <xdr:nvSpPr>
        <xdr:cNvPr id="4118" name="Line 633"/>
        <xdr:cNvSpPr>
          <a:spLocks noChangeShapeType="1"/>
        </xdr:cNvSpPr>
      </xdr:nvSpPr>
      <xdr:spPr bwMode="auto">
        <a:xfrm flipH="1">
          <a:off x="5934075" y="462057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2852</xdr:row>
      <xdr:rowOff>95250</xdr:rowOff>
    </xdr:from>
    <xdr:to>
      <xdr:col>7</xdr:col>
      <xdr:colOff>628650</xdr:colOff>
      <xdr:row>2853</xdr:row>
      <xdr:rowOff>133350</xdr:rowOff>
    </xdr:to>
    <xdr:sp macro="" textlink="">
      <xdr:nvSpPr>
        <xdr:cNvPr id="2682" name="Rectangle 634"/>
        <xdr:cNvSpPr>
          <a:spLocks noChangeArrowheads="1"/>
        </xdr:cNvSpPr>
      </xdr:nvSpPr>
      <xdr:spPr bwMode="auto">
        <a:xfrm>
          <a:off x="5705475" y="461905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2913</xdr:row>
      <xdr:rowOff>85725</xdr:rowOff>
    </xdr:from>
    <xdr:to>
      <xdr:col>9</xdr:col>
      <xdr:colOff>657225</xdr:colOff>
      <xdr:row>2918</xdr:row>
      <xdr:rowOff>95250</xdr:rowOff>
    </xdr:to>
    <xdr:grpSp>
      <xdr:nvGrpSpPr>
        <xdr:cNvPr id="4120" name="Group 635"/>
        <xdr:cNvGrpSpPr>
          <a:grpSpLocks/>
        </xdr:cNvGrpSpPr>
      </xdr:nvGrpSpPr>
      <xdr:grpSpPr bwMode="auto">
        <a:xfrm>
          <a:off x="5924550" y="467392251"/>
          <a:ext cx="1590675" cy="811631"/>
          <a:chOff x="702" y="1182"/>
          <a:chExt cx="167" cy="86"/>
        </a:xfrm>
      </xdr:grpSpPr>
      <xdr:sp macro="" textlink="">
        <xdr:nvSpPr>
          <xdr:cNvPr id="4191" name="Line 636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92" name="Line 637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193" name="Group 638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194" name="Freeform 639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195" name="Line 640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196" name="Freeform 641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197" name="Line 642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2913</xdr:row>
      <xdr:rowOff>57150</xdr:rowOff>
    </xdr:from>
    <xdr:to>
      <xdr:col>7</xdr:col>
      <xdr:colOff>561975</xdr:colOff>
      <xdr:row>2914</xdr:row>
      <xdr:rowOff>95250</xdr:rowOff>
    </xdr:to>
    <xdr:sp macro="" textlink="">
      <xdr:nvSpPr>
        <xdr:cNvPr id="2691" name="Rectangle 643"/>
        <xdr:cNvSpPr>
          <a:spLocks noChangeArrowheads="1"/>
        </xdr:cNvSpPr>
      </xdr:nvSpPr>
      <xdr:spPr bwMode="auto">
        <a:xfrm>
          <a:off x="5705475" y="4717446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2918</xdr:row>
      <xdr:rowOff>95250</xdr:rowOff>
    </xdr:from>
    <xdr:to>
      <xdr:col>9</xdr:col>
      <xdr:colOff>619125</xdr:colOff>
      <xdr:row>2919</xdr:row>
      <xdr:rowOff>133350</xdr:rowOff>
    </xdr:to>
    <xdr:sp macro="" textlink="">
      <xdr:nvSpPr>
        <xdr:cNvPr id="2692" name="Rectangle 644"/>
        <xdr:cNvSpPr>
          <a:spLocks noChangeArrowheads="1"/>
        </xdr:cNvSpPr>
      </xdr:nvSpPr>
      <xdr:spPr bwMode="auto">
        <a:xfrm>
          <a:off x="7286625" y="4725924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2914</xdr:row>
      <xdr:rowOff>104775</xdr:rowOff>
    </xdr:from>
    <xdr:to>
      <xdr:col>7</xdr:col>
      <xdr:colOff>638175</xdr:colOff>
      <xdr:row>2915</xdr:row>
      <xdr:rowOff>142875</xdr:rowOff>
    </xdr:to>
    <xdr:sp macro="" textlink="">
      <xdr:nvSpPr>
        <xdr:cNvPr id="2693" name="Rectangle 645"/>
        <xdr:cNvSpPr>
          <a:spLocks noChangeArrowheads="1"/>
        </xdr:cNvSpPr>
      </xdr:nvSpPr>
      <xdr:spPr bwMode="auto">
        <a:xfrm>
          <a:off x="5715000" y="4719542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2915</xdr:row>
      <xdr:rowOff>104775</xdr:rowOff>
    </xdr:from>
    <xdr:to>
      <xdr:col>8</xdr:col>
      <xdr:colOff>742950</xdr:colOff>
      <xdr:row>2915</xdr:row>
      <xdr:rowOff>104775</xdr:rowOff>
    </xdr:to>
    <xdr:sp macro="" textlink="">
      <xdr:nvSpPr>
        <xdr:cNvPr id="4124" name="Line 646"/>
        <xdr:cNvSpPr>
          <a:spLocks noChangeShapeType="1"/>
        </xdr:cNvSpPr>
      </xdr:nvSpPr>
      <xdr:spPr bwMode="auto">
        <a:xfrm flipH="1">
          <a:off x="5934075" y="4721161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2917</xdr:row>
      <xdr:rowOff>85725</xdr:rowOff>
    </xdr:from>
    <xdr:to>
      <xdr:col>7</xdr:col>
      <xdr:colOff>666750</xdr:colOff>
      <xdr:row>2917</xdr:row>
      <xdr:rowOff>85725</xdr:rowOff>
    </xdr:to>
    <xdr:sp macro="" textlink="">
      <xdr:nvSpPr>
        <xdr:cNvPr id="4125" name="Line 647"/>
        <xdr:cNvSpPr>
          <a:spLocks noChangeShapeType="1"/>
        </xdr:cNvSpPr>
      </xdr:nvSpPr>
      <xdr:spPr bwMode="auto">
        <a:xfrm flipH="1">
          <a:off x="5934075" y="4724209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2916</xdr:row>
      <xdr:rowOff>95250</xdr:rowOff>
    </xdr:from>
    <xdr:to>
      <xdr:col>7</xdr:col>
      <xdr:colOff>628650</xdr:colOff>
      <xdr:row>2917</xdr:row>
      <xdr:rowOff>133350</xdr:rowOff>
    </xdr:to>
    <xdr:sp macro="" textlink="">
      <xdr:nvSpPr>
        <xdr:cNvPr id="2696" name="Rectangle 648"/>
        <xdr:cNvSpPr>
          <a:spLocks noChangeArrowheads="1"/>
        </xdr:cNvSpPr>
      </xdr:nvSpPr>
      <xdr:spPr bwMode="auto">
        <a:xfrm>
          <a:off x="5705475" y="4722685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2977</xdr:row>
      <xdr:rowOff>85725</xdr:rowOff>
    </xdr:from>
    <xdr:to>
      <xdr:col>9</xdr:col>
      <xdr:colOff>657225</xdr:colOff>
      <xdr:row>2982</xdr:row>
      <xdr:rowOff>95250</xdr:rowOff>
    </xdr:to>
    <xdr:grpSp>
      <xdr:nvGrpSpPr>
        <xdr:cNvPr id="4127" name="Group 649"/>
        <xdr:cNvGrpSpPr>
          <a:grpSpLocks/>
        </xdr:cNvGrpSpPr>
      </xdr:nvGrpSpPr>
      <xdr:grpSpPr bwMode="auto">
        <a:xfrm>
          <a:off x="5924550" y="477659199"/>
          <a:ext cx="1590675" cy="811630"/>
          <a:chOff x="702" y="1182"/>
          <a:chExt cx="167" cy="86"/>
        </a:xfrm>
      </xdr:grpSpPr>
      <xdr:sp macro="" textlink="">
        <xdr:nvSpPr>
          <xdr:cNvPr id="4184" name="Line 650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85" name="Line 651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186" name="Group 652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187" name="Freeform 653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188" name="Line 654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189" name="Freeform 655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190" name="Line 656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2977</xdr:row>
      <xdr:rowOff>57150</xdr:rowOff>
    </xdr:from>
    <xdr:to>
      <xdr:col>7</xdr:col>
      <xdr:colOff>561975</xdr:colOff>
      <xdr:row>2978</xdr:row>
      <xdr:rowOff>95250</xdr:rowOff>
    </xdr:to>
    <xdr:sp macro="" textlink="">
      <xdr:nvSpPr>
        <xdr:cNvPr id="2705" name="Rectangle 657"/>
        <xdr:cNvSpPr>
          <a:spLocks noChangeArrowheads="1"/>
        </xdr:cNvSpPr>
      </xdr:nvSpPr>
      <xdr:spPr bwMode="auto">
        <a:xfrm>
          <a:off x="5705475" y="4821078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2982</xdr:row>
      <xdr:rowOff>95250</xdr:rowOff>
    </xdr:from>
    <xdr:to>
      <xdr:col>9</xdr:col>
      <xdr:colOff>619125</xdr:colOff>
      <xdr:row>2983</xdr:row>
      <xdr:rowOff>133350</xdr:rowOff>
    </xdr:to>
    <xdr:sp macro="" textlink="">
      <xdr:nvSpPr>
        <xdr:cNvPr id="2706" name="Rectangle 658"/>
        <xdr:cNvSpPr>
          <a:spLocks noChangeArrowheads="1"/>
        </xdr:cNvSpPr>
      </xdr:nvSpPr>
      <xdr:spPr bwMode="auto">
        <a:xfrm>
          <a:off x="7286625" y="4829556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2978</xdr:row>
      <xdr:rowOff>104775</xdr:rowOff>
    </xdr:from>
    <xdr:to>
      <xdr:col>7</xdr:col>
      <xdr:colOff>638175</xdr:colOff>
      <xdr:row>2979</xdr:row>
      <xdr:rowOff>142875</xdr:rowOff>
    </xdr:to>
    <xdr:sp macro="" textlink="">
      <xdr:nvSpPr>
        <xdr:cNvPr id="2707" name="Rectangle 659"/>
        <xdr:cNvSpPr>
          <a:spLocks noChangeArrowheads="1"/>
        </xdr:cNvSpPr>
      </xdr:nvSpPr>
      <xdr:spPr bwMode="auto">
        <a:xfrm>
          <a:off x="5715000" y="4823174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2979</xdr:row>
      <xdr:rowOff>104775</xdr:rowOff>
    </xdr:from>
    <xdr:to>
      <xdr:col>8</xdr:col>
      <xdr:colOff>742950</xdr:colOff>
      <xdr:row>2979</xdr:row>
      <xdr:rowOff>104775</xdr:rowOff>
    </xdr:to>
    <xdr:sp macro="" textlink="">
      <xdr:nvSpPr>
        <xdr:cNvPr id="4131" name="Line 660"/>
        <xdr:cNvSpPr>
          <a:spLocks noChangeShapeType="1"/>
        </xdr:cNvSpPr>
      </xdr:nvSpPr>
      <xdr:spPr bwMode="auto">
        <a:xfrm flipH="1">
          <a:off x="5934075" y="4824793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2981</xdr:row>
      <xdr:rowOff>85725</xdr:rowOff>
    </xdr:from>
    <xdr:to>
      <xdr:col>7</xdr:col>
      <xdr:colOff>666750</xdr:colOff>
      <xdr:row>2981</xdr:row>
      <xdr:rowOff>85725</xdr:rowOff>
    </xdr:to>
    <xdr:sp macro="" textlink="">
      <xdr:nvSpPr>
        <xdr:cNvPr id="4132" name="Line 661"/>
        <xdr:cNvSpPr>
          <a:spLocks noChangeShapeType="1"/>
        </xdr:cNvSpPr>
      </xdr:nvSpPr>
      <xdr:spPr bwMode="auto">
        <a:xfrm flipH="1">
          <a:off x="5934075" y="4827841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2980</xdr:row>
      <xdr:rowOff>95250</xdr:rowOff>
    </xdr:from>
    <xdr:to>
      <xdr:col>7</xdr:col>
      <xdr:colOff>628650</xdr:colOff>
      <xdr:row>2981</xdr:row>
      <xdr:rowOff>133350</xdr:rowOff>
    </xdr:to>
    <xdr:sp macro="" textlink="">
      <xdr:nvSpPr>
        <xdr:cNvPr id="2710" name="Rectangle 662"/>
        <xdr:cNvSpPr>
          <a:spLocks noChangeArrowheads="1"/>
        </xdr:cNvSpPr>
      </xdr:nvSpPr>
      <xdr:spPr bwMode="auto">
        <a:xfrm>
          <a:off x="5705475" y="4826317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3041</xdr:row>
      <xdr:rowOff>85725</xdr:rowOff>
    </xdr:from>
    <xdr:to>
      <xdr:col>9</xdr:col>
      <xdr:colOff>657225</xdr:colOff>
      <xdr:row>3046</xdr:row>
      <xdr:rowOff>95250</xdr:rowOff>
    </xdr:to>
    <xdr:grpSp>
      <xdr:nvGrpSpPr>
        <xdr:cNvPr id="4134" name="Group 663"/>
        <xdr:cNvGrpSpPr>
          <a:grpSpLocks/>
        </xdr:cNvGrpSpPr>
      </xdr:nvGrpSpPr>
      <xdr:grpSpPr bwMode="auto">
        <a:xfrm>
          <a:off x="5924550" y="487926146"/>
          <a:ext cx="1590675" cy="811630"/>
          <a:chOff x="702" y="1182"/>
          <a:chExt cx="167" cy="86"/>
        </a:xfrm>
      </xdr:grpSpPr>
      <xdr:sp macro="" textlink="">
        <xdr:nvSpPr>
          <xdr:cNvPr id="4177" name="Line 664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78" name="Line 665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179" name="Group 666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180" name="Freeform 667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181" name="Line 668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182" name="Freeform 669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183" name="Line 670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3041</xdr:row>
      <xdr:rowOff>57150</xdr:rowOff>
    </xdr:from>
    <xdr:to>
      <xdr:col>7</xdr:col>
      <xdr:colOff>561975</xdr:colOff>
      <xdr:row>3042</xdr:row>
      <xdr:rowOff>95250</xdr:rowOff>
    </xdr:to>
    <xdr:sp macro="" textlink="">
      <xdr:nvSpPr>
        <xdr:cNvPr id="2719" name="Rectangle 671"/>
        <xdr:cNvSpPr>
          <a:spLocks noChangeArrowheads="1"/>
        </xdr:cNvSpPr>
      </xdr:nvSpPr>
      <xdr:spPr bwMode="auto">
        <a:xfrm>
          <a:off x="5705475" y="4924710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3046</xdr:row>
      <xdr:rowOff>95250</xdr:rowOff>
    </xdr:from>
    <xdr:to>
      <xdr:col>9</xdr:col>
      <xdr:colOff>619125</xdr:colOff>
      <xdr:row>3047</xdr:row>
      <xdr:rowOff>133350</xdr:rowOff>
    </xdr:to>
    <xdr:sp macro="" textlink="">
      <xdr:nvSpPr>
        <xdr:cNvPr id="2720" name="Rectangle 672"/>
        <xdr:cNvSpPr>
          <a:spLocks noChangeArrowheads="1"/>
        </xdr:cNvSpPr>
      </xdr:nvSpPr>
      <xdr:spPr bwMode="auto">
        <a:xfrm>
          <a:off x="7286625" y="4933188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3042</xdr:row>
      <xdr:rowOff>104775</xdr:rowOff>
    </xdr:from>
    <xdr:to>
      <xdr:col>7</xdr:col>
      <xdr:colOff>638175</xdr:colOff>
      <xdr:row>3043</xdr:row>
      <xdr:rowOff>142875</xdr:rowOff>
    </xdr:to>
    <xdr:sp macro="" textlink="">
      <xdr:nvSpPr>
        <xdr:cNvPr id="2721" name="Rectangle 673"/>
        <xdr:cNvSpPr>
          <a:spLocks noChangeArrowheads="1"/>
        </xdr:cNvSpPr>
      </xdr:nvSpPr>
      <xdr:spPr bwMode="auto">
        <a:xfrm>
          <a:off x="5715000" y="4926806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3043</xdr:row>
      <xdr:rowOff>104775</xdr:rowOff>
    </xdr:from>
    <xdr:to>
      <xdr:col>8</xdr:col>
      <xdr:colOff>742950</xdr:colOff>
      <xdr:row>3043</xdr:row>
      <xdr:rowOff>104775</xdr:rowOff>
    </xdr:to>
    <xdr:sp macro="" textlink="">
      <xdr:nvSpPr>
        <xdr:cNvPr id="4138" name="Line 674"/>
        <xdr:cNvSpPr>
          <a:spLocks noChangeShapeType="1"/>
        </xdr:cNvSpPr>
      </xdr:nvSpPr>
      <xdr:spPr bwMode="auto">
        <a:xfrm flipH="1">
          <a:off x="5934075" y="4928425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3045</xdr:row>
      <xdr:rowOff>85725</xdr:rowOff>
    </xdr:from>
    <xdr:to>
      <xdr:col>7</xdr:col>
      <xdr:colOff>666750</xdr:colOff>
      <xdr:row>3045</xdr:row>
      <xdr:rowOff>85725</xdr:rowOff>
    </xdr:to>
    <xdr:sp macro="" textlink="">
      <xdr:nvSpPr>
        <xdr:cNvPr id="4139" name="Line 675"/>
        <xdr:cNvSpPr>
          <a:spLocks noChangeShapeType="1"/>
        </xdr:cNvSpPr>
      </xdr:nvSpPr>
      <xdr:spPr bwMode="auto">
        <a:xfrm flipH="1">
          <a:off x="5934075" y="4931473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3044</xdr:row>
      <xdr:rowOff>95250</xdr:rowOff>
    </xdr:from>
    <xdr:to>
      <xdr:col>7</xdr:col>
      <xdr:colOff>628650</xdr:colOff>
      <xdr:row>3045</xdr:row>
      <xdr:rowOff>133350</xdr:rowOff>
    </xdr:to>
    <xdr:sp macro="" textlink="">
      <xdr:nvSpPr>
        <xdr:cNvPr id="2724" name="Rectangle 676"/>
        <xdr:cNvSpPr>
          <a:spLocks noChangeArrowheads="1"/>
        </xdr:cNvSpPr>
      </xdr:nvSpPr>
      <xdr:spPr bwMode="auto">
        <a:xfrm>
          <a:off x="5705475" y="4929949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3105</xdr:row>
      <xdr:rowOff>85725</xdr:rowOff>
    </xdr:from>
    <xdr:to>
      <xdr:col>9</xdr:col>
      <xdr:colOff>657225</xdr:colOff>
      <xdr:row>3110</xdr:row>
      <xdr:rowOff>95250</xdr:rowOff>
    </xdr:to>
    <xdr:grpSp>
      <xdr:nvGrpSpPr>
        <xdr:cNvPr id="4141" name="Group 677"/>
        <xdr:cNvGrpSpPr>
          <a:grpSpLocks/>
        </xdr:cNvGrpSpPr>
      </xdr:nvGrpSpPr>
      <xdr:grpSpPr bwMode="auto">
        <a:xfrm>
          <a:off x="5924550" y="498193093"/>
          <a:ext cx="1590675" cy="811631"/>
          <a:chOff x="702" y="1182"/>
          <a:chExt cx="167" cy="86"/>
        </a:xfrm>
      </xdr:grpSpPr>
      <xdr:sp macro="" textlink="">
        <xdr:nvSpPr>
          <xdr:cNvPr id="4170" name="Line 678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71" name="Line 679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172" name="Group 680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173" name="Freeform 681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174" name="Line 682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175" name="Freeform 683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176" name="Line 684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3105</xdr:row>
      <xdr:rowOff>57150</xdr:rowOff>
    </xdr:from>
    <xdr:to>
      <xdr:col>7</xdr:col>
      <xdr:colOff>561975</xdr:colOff>
      <xdr:row>3106</xdr:row>
      <xdr:rowOff>95250</xdr:rowOff>
    </xdr:to>
    <xdr:sp macro="" textlink="">
      <xdr:nvSpPr>
        <xdr:cNvPr id="2733" name="Rectangle 685"/>
        <xdr:cNvSpPr>
          <a:spLocks noChangeArrowheads="1"/>
        </xdr:cNvSpPr>
      </xdr:nvSpPr>
      <xdr:spPr bwMode="auto">
        <a:xfrm>
          <a:off x="5705475" y="5028342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3110</xdr:row>
      <xdr:rowOff>95250</xdr:rowOff>
    </xdr:from>
    <xdr:to>
      <xdr:col>9</xdr:col>
      <xdr:colOff>619125</xdr:colOff>
      <xdr:row>3111</xdr:row>
      <xdr:rowOff>133350</xdr:rowOff>
    </xdr:to>
    <xdr:sp macro="" textlink="">
      <xdr:nvSpPr>
        <xdr:cNvPr id="2734" name="Rectangle 686"/>
        <xdr:cNvSpPr>
          <a:spLocks noChangeArrowheads="1"/>
        </xdr:cNvSpPr>
      </xdr:nvSpPr>
      <xdr:spPr bwMode="auto">
        <a:xfrm>
          <a:off x="7286625" y="5036820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3106</xdr:row>
      <xdr:rowOff>104775</xdr:rowOff>
    </xdr:from>
    <xdr:to>
      <xdr:col>7</xdr:col>
      <xdr:colOff>638175</xdr:colOff>
      <xdr:row>3107</xdr:row>
      <xdr:rowOff>142875</xdr:rowOff>
    </xdr:to>
    <xdr:sp macro="" textlink="">
      <xdr:nvSpPr>
        <xdr:cNvPr id="2735" name="Rectangle 687"/>
        <xdr:cNvSpPr>
          <a:spLocks noChangeArrowheads="1"/>
        </xdr:cNvSpPr>
      </xdr:nvSpPr>
      <xdr:spPr bwMode="auto">
        <a:xfrm>
          <a:off x="5715000" y="5030438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3107</xdr:row>
      <xdr:rowOff>104775</xdr:rowOff>
    </xdr:from>
    <xdr:to>
      <xdr:col>8</xdr:col>
      <xdr:colOff>742950</xdr:colOff>
      <xdr:row>3107</xdr:row>
      <xdr:rowOff>104775</xdr:rowOff>
    </xdr:to>
    <xdr:sp macro="" textlink="">
      <xdr:nvSpPr>
        <xdr:cNvPr id="4145" name="Line 688"/>
        <xdr:cNvSpPr>
          <a:spLocks noChangeShapeType="1"/>
        </xdr:cNvSpPr>
      </xdr:nvSpPr>
      <xdr:spPr bwMode="auto">
        <a:xfrm flipH="1">
          <a:off x="5934075" y="5032057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3109</xdr:row>
      <xdr:rowOff>85725</xdr:rowOff>
    </xdr:from>
    <xdr:to>
      <xdr:col>7</xdr:col>
      <xdr:colOff>666750</xdr:colOff>
      <xdr:row>3109</xdr:row>
      <xdr:rowOff>85725</xdr:rowOff>
    </xdr:to>
    <xdr:sp macro="" textlink="">
      <xdr:nvSpPr>
        <xdr:cNvPr id="4146" name="Line 689"/>
        <xdr:cNvSpPr>
          <a:spLocks noChangeShapeType="1"/>
        </xdr:cNvSpPr>
      </xdr:nvSpPr>
      <xdr:spPr bwMode="auto">
        <a:xfrm flipH="1">
          <a:off x="5934075" y="5035105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3108</xdr:row>
      <xdr:rowOff>95250</xdr:rowOff>
    </xdr:from>
    <xdr:to>
      <xdr:col>7</xdr:col>
      <xdr:colOff>628650</xdr:colOff>
      <xdr:row>3109</xdr:row>
      <xdr:rowOff>133350</xdr:rowOff>
    </xdr:to>
    <xdr:sp macro="" textlink="">
      <xdr:nvSpPr>
        <xdr:cNvPr id="2738" name="Rectangle 690"/>
        <xdr:cNvSpPr>
          <a:spLocks noChangeArrowheads="1"/>
        </xdr:cNvSpPr>
      </xdr:nvSpPr>
      <xdr:spPr bwMode="auto">
        <a:xfrm>
          <a:off x="5705475" y="5033581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590550</xdr:colOff>
      <xdr:row>3169</xdr:row>
      <xdr:rowOff>85725</xdr:rowOff>
    </xdr:from>
    <xdr:to>
      <xdr:col>9</xdr:col>
      <xdr:colOff>657225</xdr:colOff>
      <xdr:row>3174</xdr:row>
      <xdr:rowOff>95250</xdr:rowOff>
    </xdr:to>
    <xdr:grpSp>
      <xdr:nvGrpSpPr>
        <xdr:cNvPr id="4148" name="Group 691"/>
        <xdr:cNvGrpSpPr>
          <a:grpSpLocks/>
        </xdr:cNvGrpSpPr>
      </xdr:nvGrpSpPr>
      <xdr:grpSpPr bwMode="auto">
        <a:xfrm>
          <a:off x="5924550" y="508460041"/>
          <a:ext cx="1590675" cy="811630"/>
          <a:chOff x="702" y="1182"/>
          <a:chExt cx="167" cy="86"/>
        </a:xfrm>
      </xdr:grpSpPr>
      <xdr:sp macro="" textlink="">
        <xdr:nvSpPr>
          <xdr:cNvPr id="4163" name="Line 692"/>
          <xdr:cNvSpPr>
            <a:spLocks noChangeShapeType="1"/>
          </xdr:cNvSpPr>
        </xdr:nvSpPr>
        <xdr:spPr bwMode="auto">
          <a:xfrm>
            <a:off x="702" y="1182"/>
            <a:ext cx="0" cy="8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164" name="Line 693"/>
          <xdr:cNvSpPr>
            <a:spLocks noChangeShapeType="1"/>
          </xdr:cNvSpPr>
        </xdr:nvSpPr>
        <xdr:spPr bwMode="auto">
          <a:xfrm>
            <a:off x="702" y="1268"/>
            <a:ext cx="16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grpSp>
        <xdr:nvGrpSpPr>
          <xdr:cNvPr id="4165" name="Group 694"/>
          <xdr:cNvGrpSpPr>
            <a:grpSpLocks/>
          </xdr:cNvGrpSpPr>
        </xdr:nvGrpSpPr>
        <xdr:grpSpPr bwMode="auto">
          <a:xfrm>
            <a:off x="713" y="1198"/>
            <a:ext cx="139" cy="58"/>
            <a:chOff x="713" y="1198"/>
            <a:chExt cx="139" cy="58"/>
          </a:xfrm>
        </xdr:grpSpPr>
        <xdr:sp macro="" textlink="">
          <xdr:nvSpPr>
            <xdr:cNvPr id="4166" name="Freeform 695"/>
            <xdr:cNvSpPr>
              <a:spLocks/>
            </xdr:cNvSpPr>
          </xdr:nvSpPr>
          <xdr:spPr bwMode="auto">
            <a:xfrm>
              <a:off x="713" y="1198"/>
              <a:ext cx="139" cy="58"/>
            </a:xfrm>
            <a:custGeom>
              <a:avLst/>
              <a:gdLst>
                <a:gd name="T0" fmla="*/ 0 w 139"/>
                <a:gd name="T1" fmla="*/ 58 h 58"/>
                <a:gd name="T2" fmla="*/ 30 w 139"/>
                <a:gd name="T3" fmla="*/ 36 h 58"/>
                <a:gd name="T4" fmla="*/ 54 w 139"/>
                <a:gd name="T5" fmla="*/ 5 h 58"/>
                <a:gd name="T6" fmla="*/ 77 w 139"/>
                <a:gd name="T7" fmla="*/ 7 h 58"/>
                <a:gd name="T8" fmla="*/ 96 w 139"/>
                <a:gd name="T9" fmla="*/ 34 h 58"/>
                <a:gd name="T10" fmla="*/ 115 w 139"/>
                <a:gd name="T11" fmla="*/ 51 h 58"/>
                <a:gd name="T12" fmla="*/ 139 w 139"/>
                <a:gd name="T13" fmla="*/ 58 h 58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w 139"/>
                <a:gd name="T22" fmla="*/ 0 h 58"/>
                <a:gd name="T23" fmla="*/ 139 w 139"/>
                <a:gd name="T24" fmla="*/ 58 h 58"/>
              </a:gdLst>
              <a:ahLst/>
              <a:cxnLst>
                <a:cxn ang="T14">
                  <a:pos x="T0" y="T1"/>
                </a:cxn>
                <a:cxn ang="T15">
                  <a:pos x="T2" y="T3"/>
                </a:cxn>
                <a:cxn ang="T16">
                  <a:pos x="T4" y="T5"/>
                </a:cxn>
                <a:cxn ang="T17">
                  <a:pos x="T6" y="T7"/>
                </a:cxn>
                <a:cxn ang="T18">
                  <a:pos x="T8" y="T9"/>
                </a:cxn>
                <a:cxn ang="T19">
                  <a:pos x="T10" y="T11"/>
                </a:cxn>
                <a:cxn ang="T20">
                  <a:pos x="T12" y="T13"/>
                </a:cxn>
              </a:cxnLst>
              <a:rect l="T21" t="T22" r="T23" b="T24"/>
              <a:pathLst>
                <a:path w="139" h="58">
                  <a:moveTo>
                    <a:pt x="0" y="58"/>
                  </a:moveTo>
                  <a:cubicBezTo>
                    <a:pt x="5" y="55"/>
                    <a:pt x="21" y="45"/>
                    <a:pt x="30" y="36"/>
                  </a:cubicBezTo>
                  <a:cubicBezTo>
                    <a:pt x="39" y="27"/>
                    <a:pt x="46" y="10"/>
                    <a:pt x="54" y="5"/>
                  </a:cubicBezTo>
                  <a:cubicBezTo>
                    <a:pt x="62" y="0"/>
                    <a:pt x="70" y="2"/>
                    <a:pt x="77" y="7"/>
                  </a:cubicBezTo>
                  <a:cubicBezTo>
                    <a:pt x="84" y="12"/>
                    <a:pt x="90" y="27"/>
                    <a:pt x="96" y="34"/>
                  </a:cubicBezTo>
                  <a:cubicBezTo>
                    <a:pt x="102" y="41"/>
                    <a:pt x="108" y="47"/>
                    <a:pt x="115" y="51"/>
                  </a:cubicBezTo>
                  <a:cubicBezTo>
                    <a:pt x="122" y="55"/>
                    <a:pt x="135" y="57"/>
                    <a:pt x="139" y="58"/>
                  </a:cubicBez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4167" name="Line 696"/>
            <xdr:cNvSpPr>
              <a:spLocks noChangeShapeType="1"/>
            </xdr:cNvSpPr>
          </xdr:nvSpPr>
          <xdr:spPr bwMode="auto">
            <a:xfrm flipV="1">
              <a:off x="714" y="1239"/>
              <a:ext cx="23" cy="11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 type="oval" w="sm" len="sm"/>
              <a:tailEnd/>
            </a:ln>
          </xdr:spPr>
        </xdr:sp>
        <xdr:sp macro="" textlink="">
          <xdr:nvSpPr>
            <xdr:cNvPr id="4168" name="Freeform 697"/>
            <xdr:cNvSpPr>
              <a:spLocks/>
            </xdr:cNvSpPr>
          </xdr:nvSpPr>
          <xdr:spPr bwMode="auto">
            <a:xfrm>
              <a:off x="738" y="1239"/>
              <a:ext cx="63" cy="1"/>
            </a:xfrm>
            <a:custGeom>
              <a:avLst/>
              <a:gdLst>
                <a:gd name="T0" fmla="*/ 0 w 63"/>
                <a:gd name="T1" fmla="*/ 0 h 1"/>
                <a:gd name="T2" fmla="*/ 63 w 63"/>
                <a:gd name="T3" fmla="*/ 0 h 1"/>
                <a:gd name="T4" fmla="*/ 0 60000 65536"/>
                <a:gd name="T5" fmla="*/ 0 60000 65536"/>
                <a:gd name="T6" fmla="*/ 0 w 63"/>
                <a:gd name="T7" fmla="*/ 0 h 1"/>
                <a:gd name="T8" fmla="*/ 63 w 63"/>
                <a:gd name="T9" fmla="*/ 1 h 1"/>
              </a:gdLst>
              <a:ahLst/>
              <a:cxnLst>
                <a:cxn ang="T4">
                  <a:pos x="T0" y="T1"/>
                </a:cxn>
                <a:cxn ang="T5">
                  <a:pos x="T2" y="T3"/>
                </a:cxn>
              </a:cxnLst>
              <a:rect l="T6" t="T7" r="T8" b="T9"/>
              <a:pathLst>
                <a:path w="63" h="1">
                  <a:moveTo>
                    <a:pt x="0" y="0"/>
                  </a:moveTo>
                  <a:lnTo>
                    <a:pt x="63" y="0"/>
                  </a:lnTo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 type="none" w="med" len="med"/>
              <a:tailEnd type="none" w="med" len="med"/>
            </a:ln>
          </xdr:spPr>
        </xdr:sp>
        <xdr:sp macro="" textlink="">
          <xdr:nvSpPr>
            <xdr:cNvPr id="4169" name="Line 698"/>
            <xdr:cNvSpPr>
              <a:spLocks noChangeShapeType="1"/>
            </xdr:cNvSpPr>
          </xdr:nvSpPr>
          <xdr:spPr bwMode="auto">
            <a:xfrm flipV="1">
              <a:off x="801" y="1221"/>
              <a:ext cx="0" cy="17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 type="oval" w="sm" len="sm"/>
            </a:ln>
          </xdr:spPr>
        </xdr:sp>
      </xdr:grpSp>
    </xdr:grpSp>
    <xdr:clientData/>
  </xdr:twoCellAnchor>
  <xdr:twoCellAnchor>
    <xdr:from>
      <xdr:col>7</xdr:col>
      <xdr:colOff>371475</xdr:colOff>
      <xdr:row>3169</xdr:row>
      <xdr:rowOff>57150</xdr:rowOff>
    </xdr:from>
    <xdr:to>
      <xdr:col>7</xdr:col>
      <xdr:colOff>561975</xdr:colOff>
      <xdr:row>3170</xdr:row>
      <xdr:rowOff>95250</xdr:rowOff>
    </xdr:to>
    <xdr:sp macro="" textlink="">
      <xdr:nvSpPr>
        <xdr:cNvPr id="2747" name="Rectangle 699"/>
        <xdr:cNvSpPr>
          <a:spLocks noChangeArrowheads="1"/>
        </xdr:cNvSpPr>
      </xdr:nvSpPr>
      <xdr:spPr bwMode="auto">
        <a:xfrm>
          <a:off x="5705475" y="513197475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3174</xdr:row>
      <xdr:rowOff>95250</xdr:rowOff>
    </xdr:from>
    <xdr:to>
      <xdr:col>9</xdr:col>
      <xdr:colOff>619125</xdr:colOff>
      <xdr:row>3175</xdr:row>
      <xdr:rowOff>133350</xdr:rowOff>
    </xdr:to>
    <xdr:sp macro="" textlink="">
      <xdr:nvSpPr>
        <xdr:cNvPr id="2748" name="Rectangle 700"/>
        <xdr:cNvSpPr>
          <a:spLocks noChangeArrowheads="1"/>
        </xdr:cNvSpPr>
      </xdr:nvSpPr>
      <xdr:spPr bwMode="auto">
        <a:xfrm>
          <a:off x="7286625" y="514045200"/>
          <a:ext cx="1905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3170</xdr:row>
      <xdr:rowOff>104775</xdr:rowOff>
    </xdr:from>
    <xdr:to>
      <xdr:col>7</xdr:col>
      <xdr:colOff>638175</xdr:colOff>
      <xdr:row>3171</xdr:row>
      <xdr:rowOff>142875</xdr:rowOff>
    </xdr:to>
    <xdr:sp macro="" textlink="">
      <xdr:nvSpPr>
        <xdr:cNvPr id="2749" name="Rectangle 701"/>
        <xdr:cNvSpPr>
          <a:spLocks noChangeArrowheads="1"/>
        </xdr:cNvSpPr>
      </xdr:nvSpPr>
      <xdr:spPr bwMode="auto">
        <a:xfrm>
          <a:off x="5715000" y="513407025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600075</xdr:colOff>
      <xdr:row>3171</xdr:row>
      <xdr:rowOff>104775</xdr:rowOff>
    </xdr:from>
    <xdr:to>
      <xdr:col>8</xdr:col>
      <xdr:colOff>742950</xdr:colOff>
      <xdr:row>3171</xdr:row>
      <xdr:rowOff>104775</xdr:rowOff>
    </xdr:to>
    <xdr:sp macro="" textlink="">
      <xdr:nvSpPr>
        <xdr:cNvPr id="4152" name="Line 702"/>
        <xdr:cNvSpPr>
          <a:spLocks noChangeShapeType="1"/>
        </xdr:cNvSpPr>
      </xdr:nvSpPr>
      <xdr:spPr bwMode="auto">
        <a:xfrm flipH="1">
          <a:off x="5934075" y="513568950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 type="triangle" w="sm" len="sm"/>
        </a:ln>
      </xdr:spPr>
    </xdr:sp>
    <xdr:clientData/>
  </xdr:twoCellAnchor>
  <xdr:twoCellAnchor>
    <xdr:from>
      <xdr:col>7</xdr:col>
      <xdr:colOff>600075</xdr:colOff>
      <xdr:row>3173</xdr:row>
      <xdr:rowOff>85725</xdr:rowOff>
    </xdr:from>
    <xdr:to>
      <xdr:col>7</xdr:col>
      <xdr:colOff>666750</xdr:colOff>
      <xdr:row>3173</xdr:row>
      <xdr:rowOff>85725</xdr:rowOff>
    </xdr:to>
    <xdr:sp macro="" textlink="">
      <xdr:nvSpPr>
        <xdr:cNvPr id="4153" name="Line 703"/>
        <xdr:cNvSpPr>
          <a:spLocks noChangeShapeType="1"/>
        </xdr:cNvSpPr>
      </xdr:nvSpPr>
      <xdr:spPr bwMode="auto">
        <a:xfrm flipH="1">
          <a:off x="5934075" y="513873750"/>
          <a:ext cx="6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sm" len="sm"/>
        </a:ln>
      </xdr:spPr>
    </xdr:sp>
    <xdr:clientData/>
  </xdr:twoCellAnchor>
  <xdr:twoCellAnchor>
    <xdr:from>
      <xdr:col>7</xdr:col>
      <xdr:colOff>371475</xdr:colOff>
      <xdr:row>3172</xdr:row>
      <xdr:rowOff>95250</xdr:rowOff>
    </xdr:from>
    <xdr:to>
      <xdr:col>7</xdr:col>
      <xdr:colOff>628650</xdr:colOff>
      <xdr:row>3173</xdr:row>
      <xdr:rowOff>133350</xdr:rowOff>
    </xdr:to>
    <xdr:sp macro="" textlink="">
      <xdr:nvSpPr>
        <xdr:cNvPr id="2752" name="Rectangle 704"/>
        <xdr:cNvSpPr>
          <a:spLocks noChangeArrowheads="1"/>
        </xdr:cNvSpPr>
      </xdr:nvSpPr>
      <xdr:spPr bwMode="auto">
        <a:xfrm>
          <a:off x="5705475" y="513721350"/>
          <a:ext cx="2571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371475</xdr:colOff>
      <xdr:row>3201</xdr:row>
      <xdr:rowOff>0</xdr:rowOff>
    </xdr:from>
    <xdr:to>
      <xdr:col>7</xdr:col>
      <xdr:colOff>561975</xdr:colOff>
      <xdr:row>3201</xdr:row>
      <xdr:rowOff>0</xdr:rowOff>
    </xdr:to>
    <xdr:sp macro="" textlink="">
      <xdr:nvSpPr>
        <xdr:cNvPr id="2761" name="Rectangle 713"/>
        <xdr:cNvSpPr>
          <a:spLocks noChangeArrowheads="1"/>
        </xdr:cNvSpPr>
      </xdr:nvSpPr>
      <xdr:spPr bwMode="auto">
        <a:xfrm>
          <a:off x="5705475" y="5183219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3201</xdr:row>
      <xdr:rowOff>0</xdr:rowOff>
    </xdr:from>
    <xdr:to>
      <xdr:col>9</xdr:col>
      <xdr:colOff>619125</xdr:colOff>
      <xdr:row>3201</xdr:row>
      <xdr:rowOff>0</xdr:rowOff>
    </xdr:to>
    <xdr:sp macro="" textlink="">
      <xdr:nvSpPr>
        <xdr:cNvPr id="2762" name="Rectangle 714"/>
        <xdr:cNvSpPr>
          <a:spLocks noChangeArrowheads="1"/>
        </xdr:cNvSpPr>
      </xdr:nvSpPr>
      <xdr:spPr bwMode="auto">
        <a:xfrm>
          <a:off x="7286625" y="5183219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3201</xdr:row>
      <xdr:rowOff>0</xdr:rowOff>
    </xdr:from>
    <xdr:to>
      <xdr:col>7</xdr:col>
      <xdr:colOff>638175</xdr:colOff>
      <xdr:row>3201</xdr:row>
      <xdr:rowOff>0</xdr:rowOff>
    </xdr:to>
    <xdr:sp macro="" textlink="">
      <xdr:nvSpPr>
        <xdr:cNvPr id="2763" name="Rectangle 715"/>
        <xdr:cNvSpPr>
          <a:spLocks noChangeArrowheads="1"/>
        </xdr:cNvSpPr>
      </xdr:nvSpPr>
      <xdr:spPr bwMode="auto">
        <a:xfrm>
          <a:off x="5715000" y="518321925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371475</xdr:colOff>
      <xdr:row>3201</xdr:row>
      <xdr:rowOff>0</xdr:rowOff>
    </xdr:from>
    <xdr:to>
      <xdr:col>7</xdr:col>
      <xdr:colOff>628650</xdr:colOff>
      <xdr:row>3201</xdr:row>
      <xdr:rowOff>0</xdr:rowOff>
    </xdr:to>
    <xdr:sp macro="" textlink="">
      <xdr:nvSpPr>
        <xdr:cNvPr id="2766" name="Rectangle 718"/>
        <xdr:cNvSpPr>
          <a:spLocks noChangeArrowheads="1"/>
        </xdr:cNvSpPr>
      </xdr:nvSpPr>
      <xdr:spPr bwMode="auto">
        <a:xfrm>
          <a:off x="5705475" y="518321925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  <xdr:twoCellAnchor>
    <xdr:from>
      <xdr:col>7</xdr:col>
      <xdr:colOff>371475</xdr:colOff>
      <xdr:row>3201</xdr:row>
      <xdr:rowOff>0</xdr:rowOff>
    </xdr:from>
    <xdr:to>
      <xdr:col>7</xdr:col>
      <xdr:colOff>561975</xdr:colOff>
      <xdr:row>3201</xdr:row>
      <xdr:rowOff>0</xdr:rowOff>
    </xdr:to>
    <xdr:sp macro="" textlink="">
      <xdr:nvSpPr>
        <xdr:cNvPr id="2775" name="Rectangle 727"/>
        <xdr:cNvSpPr>
          <a:spLocks noChangeArrowheads="1"/>
        </xdr:cNvSpPr>
      </xdr:nvSpPr>
      <xdr:spPr bwMode="auto">
        <a:xfrm>
          <a:off x="5705475" y="5183219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xdr:txBody>
    </xdr:sp>
    <xdr:clientData/>
  </xdr:twoCellAnchor>
  <xdr:twoCellAnchor>
    <xdr:from>
      <xdr:col>9</xdr:col>
      <xdr:colOff>428625</xdr:colOff>
      <xdr:row>3201</xdr:row>
      <xdr:rowOff>0</xdr:rowOff>
    </xdr:from>
    <xdr:to>
      <xdr:col>9</xdr:col>
      <xdr:colOff>619125</xdr:colOff>
      <xdr:row>3201</xdr:row>
      <xdr:rowOff>0</xdr:rowOff>
    </xdr:to>
    <xdr:sp macro="" textlink="">
      <xdr:nvSpPr>
        <xdr:cNvPr id="2776" name="Rectangle 728"/>
        <xdr:cNvSpPr>
          <a:spLocks noChangeArrowheads="1"/>
        </xdr:cNvSpPr>
      </xdr:nvSpPr>
      <xdr:spPr bwMode="auto">
        <a:xfrm>
          <a:off x="7286625" y="518321925"/>
          <a:ext cx="190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xdr:txBody>
    </xdr:sp>
    <xdr:clientData/>
  </xdr:twoCellAnchor>
  <xdr:twoCellAnchor>
    <xdr:from>
      <xdr:col>7</xdr:col>
      <xdr:colOff>381000</xdr:colOff>
      <xdr:row>3201</xdr:row>
      <xdr:rowOff>0</xdr:rowOff>
    </xdr:from>
    <xdr:to>
      <xdr:col>7</xdr:col>
      <xdr:colOff>638175</xdr:colOff>
      <xdr:row>3201</xdr:row>
      <xdr:rowOff>0</xdr:rowOff>
    </xdr:to>
    <xdr:sp macro="" textlink="">
      <xdr:nvSpPr>
        <xdr:cNvPr id="2777" name="Rectangle 729"/>
        <xdr:cNvSpPr>
          <a:spLocks noChangeArrowheads="1"/>
        </xdr:cNvSpPr>
      </xdr:nvSpPr>
      <xdr:spPr bwMode="auto">
        <a:xfrm>
          <a:off x="5715000" y="518321925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f</a:t>
          </a:r>
        </a:p>
      </xdr:txBody>
    </xdr:sp>
    <xdr:clientData/>
  </xdr:twoCellAnchor>
  <xdr:twoCellAnchor>
    <xdr:from>
      <xdr:col>7</xdr:col>
      <xdr:colOff>371475</xdr:colOff>
      <xdr:row>3201</xdr:row>
      <xdr:rowOff>0</xdr:rowOff>
    </xdr:from>
    <xdr:to>
      <xdr:col>7</xdr:col>
      <xdr:colOff>628650</xdr:colOff>
      <xdr:row>3201</xdr:row>
      <xdr:rowOff>0</xdr:rowOff>
    </xdr:to>
    <xdr:sp macro="" textlink="">
      <xdr:nvSpPr>
        <xdr:cNvPr id="2780" name="Rectangle 732"/>
        <xdr:cNvSpPr>
          <a:spLocks noChangeArrowheads="1"/>
        </xdr:cNvSpPr>
      </xdr:nvSpPr>
      <xdr:spPr bwMode="auto">
        <a:xfrm>
          <a:off x="5705475" y="518321925"/>
          <a:ext cx="2571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  <a:r>
            <a:rPr lang="es-PE" sz="1000" b="0" i="0" u="none" strike="noStrike" baseline="-25000">
              <a:solidFill>
                <a:srgbClr val="000000"/>
              </a:solidFill>
              <a:latin typeface="Arial"/>
              <a:cs typeface="Arial"/>
            </a:rPr>
            <a:t>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0.23825</cdr:x>
      <cdr:y>0.25325</cdr:y>
    </cdr:from>
    <cdr:to>
      <cdr:x>0.23825</cdr:x>
      <cdr:y>0.799</cdr:y>
    </cdr:to>
    <cdr:sp macro="" textlink="">
      <cdr:nvSpPr>
        <cdr:cNvPr id="30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94443" y="1426012"/>
          <a:ext cx="0" cy="30725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0.23825</cdr:x>
      <cdr:y>0.8</cdr:y>
    </cdr:from>
    <cdr:to>
      <cdr:x>0.735</cdr:x>
      <cdr:y>0.8</cdr:y>
    </cdr:to>
    <cdr:sp macro="" textlink="">
      <cdr:nvSpPr>
        <cdr:cNvPr id="307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94443" y="4504230"/>
          <a:ext cx="4575403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0.31025</cdr:x>
      <cdr:y>0.194</cdr:y>
    </cdr:from>
    <cdr:to>
      <cdr:x>0.928</cdr:x>
      <cdr:y>0.741</cdr:y>
    </cdr:to>
    <cdr:sp macro="" textlink="">
      <cdr:nvSpPr>
        <cdr:cNvPr id="3075" name="Arc 3"/>
        <cdr:cNvSpPr>
          <a:spLocks xmlns:a="http://schemas.openxmlformats.org/drawingml/2006/main"/>
        </cdr:cNvSpPr>
      </cdr:nvSpPr>
      <cdr:spPr bwMode="auto">
        <a:xfrm xmlns:a="http://schemas.openxmlformats.org/drawingml/2006/main" rot="603468" flipH="1" flipV="1">
          <a:off x="2857612" y="1094446"/>
          <a:ext cx="5689894" cy="3078218"/>
        </a:xfrm>
        <a:custGeom xmlns:a="http://schemas.openxmlformats.org/drawingml/2006/main">
          <a:avLst/>
          <a:gdLst>
            <a:gd name="G0" fmla="+- 0 0 0"/>
            <a:gd name="G1" fmla="+- 17146 0 0"/>
            <a:gd name="G2" fmla="+- 21600 0 0"/>
            <a:gd name="T0" fmla="*/ 13137 w 20485"/>
            <a:gd name="T1" fmla="*/ 0 h 17146"/>
            <a:gd name="T2" fmla="*/ 20485 w 20485"/>
            <a:gd name="T3" fmla="*/ 10296 h 17146"/>
            <a:gd name="T4" fmla="*/ 0 w 20485"/>
            <a:gd name="T5" fmla="*/ 17146 h 1714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0485" h="17146" fill="none" extrusionOk="0">
              <a:moveTo>
                <a:pt x="13136" y="0"/>
              </a:moveTo>
              <a:cubicBezTo>
                <a:pt x="16558" y="2621"/>
                <a:pt x="19117" y="6207"/>
                <a:pt x="20485" y="10295"/>
              </a:cubicBezTo>
            </a:path>
            <a:path w="20485" h="17146" stroke="0" extrusionOk="0">
              <a:moveTo>
                <a:pt x="13136" y="0"/>
              </a:moveTo>
              <a:cubicBezTo>
                <a:pt x="16558" y="2621"/>
                <a:pt x="19117" y="6207"/>
                <a:pt x="20485" y="10295"/>
              </a:cubicBezTo>
              <a:lnTo>
                <a:pt x="0" y="17146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 w="9525">
          <a:solidFill>
            <a:srgbClr val="008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0.19825</cdr:x>
      <cdr:y>0.44775</cdr:y>
    </cdr:from>
    <cdr:to>
      <cdr:x>0.2275</cdr:x>
      <cdr:y>0.499</cdr:y>
    </cdr:to>
    <cdr:sp macro="" textlink="">
      <cdr:nvSpPr>
        <cdr:cNvPr id="3076" name="Oval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6016" y="2516243"/>
          <a:ext cx="269413" cy="28801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</a:t>
          </a:r>
        </a:p>
      </cdr:txBody>
    </cdr:sp>
  </cdr:relSizeAnchor>
  <cdr:relSizeAnchor xmlns:cdr="http://schemas.openxmlformats.org/drawingml/2006/chartDrawing">
    <cdr:from>
      <cdr:x>0.4965</cdr:x>
      <cdr:y>0.8125</cdr:y>
    </cdr:from>
    <cdr:to>
      <cdr:x>0.52375</cdr:x>
      <cdr:y>0.8635</cdr:y>
    </cdr:to>
    <cdr:sp macro="" textlink="">
      <cdr:nvSpPr>
        <cdr:cNvPr id="3077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3100" y="4574477"/>
          <a:ext cx="250991" cy="288012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</a:t>
          </a:r>
        </a:p>
      </cdr:txBody>
    </cdr:sp>
  </cdr:relSizeAnchor>
  <cdr:relSizeAnchor xmlns:cdr="http://schemas.openxmlformats.org/drawingml/2006/chartDrawing">
    <cdr:from>
      <cdr:x>0.437</cdr:x>
      <cdr:y>0.11075</cdr:y>
    </cdr:from>
    <cdr:to>
      <cdr:x>0.58025</cdr:x>
      <cdr:y>0.15425</cdr:y>
    </cdr:to>
    <cdr:sp macro="" textlink="">
      <cdr:nvSpPr>
        <cdr:cNvPr id="307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5065" y="622387"/>
          <a:ext cx="1319429" cy="2444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ITEM Nº1</a:t>
          </a:r>
        </a:p>
      </cdr:txBody>
    </cdr:sp>
  </cdr:relSizeAnchor>
  <cdr:relSizeAnchor xmlns:cdr="http://schemas.openxmlformats.org/drawingml/2006/chartDrawing">
    <cdr:from>
      <cdr:x>0.3815</cdr:x>
      <cdr:y>0.1345</cdr:y>
    </cdr:from>
    <cdr:to>
      <cdr:x>0.99975</cdr:x>
      <cdr:y>0.68225</cdr:y>
    </cdr:to>
    <cdr:sp macro="" textlink="">
      <cdr:nvSpPr>
        <cdr:cNvPr id="3079" name="Arc 7"/>
        <cdr:cNvSpPr>
          <a:spLocks xmlns:a="http://schemas.openxmlformats.org/drawingml/2006/main"/>
        </cdr:cNvSpPr>
      </cdr:nvSpPr>
      <cdr:spPr bwMode="auto">
        <a:xfrm xmlns:a="http://schemas.openxmlformats.org/drawingml/2006/main" rot="603468" flipH="1" flipV="1">
          <a:off x="3513873" y="757261"/>
          <a:ext cx="5694499" cy="3083838"/>
        </a:xfrm>
        <a:custGeom xmlns:a="http://schemas.openxmlformats.org/drawingml/2006/main">
          <a:avLst/>
          <a:gdLst>
            <a:gd name="G0" fmla="+- 0 0 0"/>
            <a:gd name="G1" fmla="+- 17146 0 0"/>
            <a:gd name="G2" fmla="+- 21600 0 0"/>
            <a:gd name="T0" fmla="*/ 13137 w 20485"/>
            <a:gd name="T1" fmla="*/ 0 h 17146"/>
            <a:gd name="T2" fmla="*/ 20485 w 20485"/>
            <a:gd name="T3" fmla="*/ 10296 h 17146"/>
            <a:gd name="T4" fmla="*/ 0 w 20485"/>
            <a:gd name="T5" fmla="*/ 17146 h 17146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0485" h="17146" fill="none" extrusionOk="0">
              <a:moveTo>
                <a:pt x="13136" y="0"/>
              </a:moveTo>
              <a:cubicBezTo>
                <a:pt x="16558" y="2621"/>
                <a:pt x="19117" y="6207"/>
                <a:pt x="20485" y="10295"/>
              </a:cubicBezTo>
            </a:path>
            <a:path w="20485" h="17146" stroke="0" extrusionOk="0">
              <a:moveTo>
                <a:pt x="13136" y="0"/>
              </a:moveTo>
              <a:cubicBezTo>
                <a:pt x="16558" y="2621"/>
                <a:pt x="19117" y="6207"/>
                <a:pt x="20485" y="10295"/>
              </a:cubicBezTo>
              <a:lnTo>
                <a:pt x="0" y="17146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 w="9525">
          <a:solidFill>
            <a:srgbClr val="008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0.4205</cdr:x>
      <cdr:y>0.5935</cdr:y>
    </cdr:from>
    <cdr:to>
      <cdr:x>0.5305</cdr:x>
      <cdr:y>0.5935</cdr:y>
    </cdr:to>
    <cdr:sp macro="" textlink="">
      <cdr:nvSpPr>
        <cdr:cNvPr id="308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73089" y="3342346"/>
          <a:ext cx="101317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0.4205</cdr:x>
      <cdr:y>0.3775</cdr:y>
    </cdr:from>
    <cdr:to>
      <cdr:x>0.4205</cdr:x>
      <cdr:y>0.5935</cdr:y>
    </cdr:to>
    <cdr:sp macro="" textlink="">
      <cdr:nvSpPr>
        <cdr:cNvPr id="308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873089" y="2125670"/>
          <a:ext cx="0" cy="12166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5875">
          <a:solidFill>
            <a:srgbClr val="FF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0.46625</cdr:x>
      <cdr:y>0.17925</cdr:y>
    </cdr:from>
    <cdr:to>
      <cdr:x>1</cdr:x>
      <cdr:y>0.558</cdr:y>
    </cdr:to>
    <cdr:sp macro="" textlink="">
      <cdr:nvSpPr>
        <cdr:cNvPr id="3082" name="Arc 10"/>
        <cdr:cNvSpPr>
          <a:spLocks xmlns:a="http://schemas.openxmlformats.org/drawingml/2006/main"/>
        </cdr:cNvSpPr>
      </cdr:nvSpPr>
      <cdr:spPr bwMode="auto">
        <a:xfrm xmlns:a="http://schemas.openxmlformats.org/drawingml/2006/main" rot="435516" flipH="1" flipV="1">
          <a:off x="4319807" y="1007340"/>
          <a:ext cx="4916197" cy="2128481"/>
        </a:xfrm>
        <a:custGeom xmlns:a="http://schemas.openxmlformats.org/drawingml/2006/main">
          <a:avLst/>
          <a:gdLst>
            <a:gd name="G0" fmla="+- 0 0 0"/>
            <a:gd name="G1" fmla="+- 16928 0 0"/>
            <a:gd name="G2" fmla="+- 21600 0 0"/>
            <a:gd name="T0" fmla="*/ 13417 w 21333"/>
            <a:gd name="T1" fmla="*/ 0 h 16928"/>
            <a:gd name="T2" fmla="*/ 21333 w 21333"/>
            <a:gd name="T3" fmla="*/ 13540 h 16928"/>
            <a:gd name="T4" fmla="*/ 0 w 21333"/>
            <a:gd name="T5" fmla="*/ 16928 h 16928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</a:cxnLst>
          <a:rect l="0" t="0" r="r" b="b"/>
          <a:pathLst>
            <a:path w="21333" h="16928" fill="none" extrusionOk="0">
              <a:moveTo>
                <a:pt x="13416" y="0"/>
              </a:moveTo>
              <a:cubicBezTo>
                <a:pt x="17658" y="3362"/>
                <a:pt x="20483" y="8194"/>
                <a:pt x="21332" y="13540"/>
              </a:cubicBezTo>
            </a:path>
            <a:path w="21333" h="16928" stroke="0" extrusionOk="0">
              <a:moveTo>
                <a:pt x="13416" y="0"/>
              </a:moveTo>
              <a:cubicBezTo>
                <a:pt x="17658" y="3362"/>
                <a:pt x="20483" y="8194"/>
                <a:pt x="21332" y="13540"/>
              </a:cubicBezTo>
              <a:lnTo>
                <a:pt x="0" y="16928"/>
              </a:lnTo>
              <a:close/>
            </a:path>
          </a:pathLst>
        </a:custGeom>
        <a:noFill xmlns:a="http://schemas.openxmlformats.org/drawingml/2006/main"/>
        <a:ln xmlns:a="http://schemas.openxmlformats.org/drawingml/2006/main" w="9525">
          <a:solidFill>
            <a:srgbClr val="008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0.5305</cdr:x>
      <cdr:y>0.3775</cdr:y>
    </cdr:from>
    <cdr:to>
      <cdr:x>0.5305</cdr:x>
      <cdr:y>0.5935</cdr:y>
    </cdr:to>
    <cdr:sp macro="" textlink="">
      <cdr:nvSpPr>
        <cdr:cNvPr id="3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886263" y="2125670"/>
          <a:ext cx="0" cy="12166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0.4205</cdr:x>
      <cdr:y>0.37825</cdr:y>
    </cdr:from>
    <cdr:to>
      <cdr:x>0.5315</cdr:x>
      <cdr:y>0.37825</cdr:y>
    </cdr:to>
    <cdr:sp macro="" textlink="">
      <cdr:nvSpPr>
        <cdr:cNvPr id="3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873089" y="2125670"/>
          <a:ext cx="1022385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0000FF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0.39225</cdr:x>
      <cdr:y>0.499</cdr:y>
    </cdr:from>
    <cdr:to>
      <cdr:x>0.4195</cdr:x>
      <cdr:y>0.54925</cdr:y>
    </cdr:to>
    <cdr:sp macro="" textlink="">
      <cdr:nvSpPr>
        <cdr:cNvPr id="3085" name="Oval 1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2887" y="2804255"/>
          <a:ext cx="250991" cy="28239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a</a:t>
          </a:r>
        </a:p>
      </cdr:txBody>
    </cdr:sp>
  </cdr:relSizeAnchor>
  <cdr:relSizeAnchor xmlns:cdr="http://schemas.openxmlformats.org/drawingml/2006/chartDrawing">
    <cdr:from>
      <cdr:x>0.5305</cdr:x>
      <cdr:y>0.43525</cdr:y>
    </cdr:from>
    <cdr:to>
      <cdr:x>0.55775</cdr:x>
      <cdr:y>0.4845</cdr:y>
    </cdr:to>
    <cdr:sp macro="" textlink="">
      <cdr:nvSpPr>
        <cdr:cNvPr id="3086" name="Oval 1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86263" y="2445996"/>
          <a:ext cx="250991" cy="276773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PE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b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200"/>
  <sheetViews>
    <sheetView tabSelected="1" zoomScale="95" workbookViewId="0"/>
  </sheetViews>
  <sheetFormatPr baseColWidth="10" defaultRowHeight="12.75"/>
  <cols>
    <col min="1" max="1" width="11.42578125" style="26"/>
    <col min="11" max="11" width="11.42578125" style="1"/>
  </cols>
  <sheetData>
    <row r="2" spans="1:11">
      <c r="A2" s="3" t="s">
        <v>63</v>
      </c>
    </row>
    <row r="3" spans="1:11">
      <c r="A3" s="3" t="s">
        <v>59</v>
      </c>
      <c r="B3" s="1"/>
      <c r="C3" s="1"/>
      <c r="D3" s="1"/>
      <c r="E3" s="1"/>
      <c r="F3" s="1"/>
      <c r="G3" s="1"/>
      <c r="H3" s="1"/>
      <c r="I3" s="1"/>
    </row>
    <row r="4" spans="1:11">
      <c r="A4" s="24" t="s">
        <v>1</v>
      </c>
      <c r="B4" s="3" t="s">
        <v>2</v>
      </c>
      <c r="C4" s="3" t="s">
        <v>3</v>
      </c>
      <c r="D4" s="3" t="s">
        <v>14</v>
      </c>
      <c r="E4" s="3" t="s">
        <v>7</v>
      </c>
      <c r="F4" s="3" t="s">
        <v>151</v>
      </c>
      <c r="G4" s="3" t="s">
        <v>11</v>
      </c>
      <c r="H4" s="19" t="s">
        <v>77</v>
      </c>
    </row>
    <row r="5" spans="1:11">
      <c r="A5" s="3"/>
      <c r="B5" s="3" t="s">
        <v>5</v>
      </c>
      <c r="C5" s="6">
        <v>2.5</v>
      </c>
      <c r="D5" s="1">
        <f>K5</f>
        <v>2</v>
      </c>
      <c r="E5" s="18">
        <f>K6</f>
        <v>26</v>
      </c>
      <c r="F5" s="8">
        <f>K7</f>
        <v>6</v>
      </c>
      <c r="G5" s="1">
        <f>K8</f>
        <v>26</v>
      </c>
      <c r="H5" s="7">
        <v>8.3139999999999993E-5</v>
      </c>
      <c r="K5" s="1">
        <v>2</v>
      </c>
    </row>
    <row r="6" spans="1:11">
      <c r="A6" s="3"/>
      <c r="B6" s="1"/>
      <c r="C6" s="1"/>
      <c r="D6" s="5"/>
      <c r="E6" s="4"/>
      <c r="F6" s="5"/>
      <c r="K6" s="1">
        <v>26</v>
      </c>
    </row>
    <row r="7" spans="1:11">
      <c r="A7" s="24" t="s">
        <v>6</v>
      </c>
      <c r="B7" s="3" t="s">
        <v>7</v>
      </c>
      <c r="C7" s="22" t="s">
        <v>8</v>
      </c>
      <c r="D7" s="3" t="s">
        <v>9</v>
      </c>
      <c r="E7" s="22" t="s">
        <v>10</v>
      </c>
      <c r="F7" s="3" t="s">
        <v>11</v>
      </c>
      <c r="H7" s="1"/>
      <c r="K7" s="1">
        <v>6</v>
      </c>
    </row>
    <row r="8" spans="1:11">
      <c r="A8" s="3"/>
      <c r="B8" s="40">
        <f>E5</f>
        <v>26</v>
      </c>
      <c r="D8" s="9">
        <f>((D10*D12)/H5)</f>
        <v>99.716666666666669</v>
      </c>
      <c r="F8" s="40">
        <f>G5</f>
        <v>26</v>
      </c>
      <c r="K8" s="1">
        <v>26</v>
      </c>
    </row>
    <row r="9" spans="1:11">
      <c r="A9" s="3"/>
      <c r="B9" s="3" t="s">
        <v>14</v>
      </c>
      <c r="C9" s="22" t="s">
        <v>12</v>
      </c>
      <c r="D9" s="3" t="s">
        <v>80</v>
      </c>
      <c r="E9" s="22" t="s">
        <v>13</v>
      </c>
      <c r="F9" s="3" t="s">
        <v>151</v>
      </c>
    </row>
    <row r="10" spans="1:11">
      <c r="A10" s="3"/>
      <c r="B10" s="40">
        <f>D5</f>
        <v>2</v>
      </c>
      <c r="C10" s="22" t="s">
        <v>15</v>
      </c>
      <c r="D10" s="5">
        <f>B10</f>
        <v>2</v>
      </c>
      <c r="E10" s="22" t="s">
        <v>17</v>
      </c>
      <c r="F10" s="40">
        <f>F5</f>
        <v>6</v>
      </c>
    </row>
    <row r="11" spans="1:11">
      <c r="A11" s="3"/>
      <c r="B11" s="3" t="s">
        <v>29</v>
      </c>
      <c r="C11" s="22" t="s">
        <v>19</v>
      </c>
      <c r="D11" s="3" t="s">
        <v>30</v>
      </c>
      <c r="E11" s="22" t="s">
        <v>19</v>
      </c>
      <c r="F11" s="3" t="s">
        <v>31</v>
      </c>
    </row>
    <row r="12" spans="1:11">
      <c r="A12" s="3"/>
      <c r="B12" s="10">
        <f>(H5*(B8+273.15)/B10)</f>
        <v>1.2435665499999998E-2</v>
      </c>
      <c r="C12" s="10"/>
      <c r="D12" s="10">
        <f>F12</f>
        <v>4.145221833333333E-3</v>
      </c>
      <c r="E12" s="10"/>
      <c r="F12" s="10">
        <f>(H5*(F8+273.15)/F10)</f>
        <v>4.145221833333333E-3</v>
      </c>
    </row>
    <row r="13" spans="1:11">
      <c r="A13" s="3"/>
      <c r="B13" s="1"/>
      <c r="C13" s="1"/>
      <c r="D13" s="1"/>
      <c r="E13" s="1"/>
      <c r="F13" s="1"/>
      <c r="G13" s="1"/>
      <c r="H13" s="1"/>
      <c r="I13" s="1"/>
      <c r="J13" s="1"/>
    </row>
    <row r="14" spans="1:11">
      <c r="A14" s="24" t="s">
        <v>23</v>
      </c>
      <c r="B14" s="27" t="s">
        <v>73</v>
      </c>
      <c r="C14" s="29" t="s">
        <v>75</v>
      </c>
      <c r="D14" s="27" t="s">
        <v>74</v>
      </c>
      <c r="E14" s="29" t="s">
        <v>76</v>
      </c>
      <c r="F14" s="11" t="s">
        <v>26</v>
      </c>
      <c r="G14" s="27" t="s">
        <v>73</v>
      </c>
      <c r="H14" s="29" t="s">
        <v>75</v>
      </c>
      <c r="I14" s="27" t="s">
        <v>24</v>
      </c>
      <c r="J14" s="29" t="s">
        <v>76</v>
      </c>
    </row>
    <row r="15" spans="1:11">
      <c r="A15" s="3"/>
      <c r="B15" s="31">
        <f>ROUND((H5*(D8-(B8+273.15)))*(1/0.01),2)</f>
        <v>-1.66</v>
      </c>
      <c r="C15" s="31">
        <f>ROUND((C5*H5*(D8-(B8+273.15)))*(1/0.01),2)</f>
        <v>-4.1500000000000004</v>
      </c>
      <c r="D15" s="31">
        <f>C15+B15</f>
        <v>-5.8100000000000005</v>
      </c>
      <c r="E15" s="31">
        <f>ROUND(((C5+1)*H5*(D8-(B8+273.15)))*(1/0.01),2)</f>
        <v>-5.8</v>
      </c>
      <c r="F15" s="10"/>
      <c r="G15" s="31">
        <f>ROUND(H5*(F8+273.15)*(LN(F12/D12)),2)</f>
        <v>0</v>
      </c>
      <c r="H15" s="31">
        <f>ROUND((C5*H5*((F8+273.15)-D8))*100,2)</f>
        <v>4.1500000000000004</v>
      </c>
      <c r="I15" s="31">
        <f>H15+G15</f>
        <v>4.1500000000000004</v>
      </c>
      <c r="J15" s="31">
        <f>ROUND(((C5+1)*H5*((F8+273.15)-D8))*100,2)</f>
        <v>5.8</v>
      </c>
    </row>
    <row r="16" spans="1:11">
      <c r="A16" s="3"/>
      <c r="B16" s="1"/>
      <c r="C16" s="1"/>
      <c r="D16" s="1"/>
      <c r="E16" s="1"/>
      <c r="F16" s="1"/>
      <c r="G16" s="1"/>
      <c r="H16" s="1"/>
      <c r="J16" s="1"/>
    </row>
    <row r="17" spans="1:10">
      <c r="A17" s="24" t="s">
        <v>27</v>
      </c>
      <c r="B17" s="27" t="s">
        <v>73</v>
      </c>
      <c r="C17" s="27" t="s">
        <v>74</v>
      </c>
      <c r="D17" s="29" t="s">
        <v>75</v>
      </c>
      <c r="E17" s="29" t="s">
        <v>76</v>
      </c>
      <c r="G17" s="1"/>
      <c r="H17" s="1"/>
      <c r="J17" s="1"/>
    </row>
    <row r="18" spans="1:10">
      <c r="A18" s="3"/>
      <c r="B18" s="31">
        <f>B15+G15</f>
        <v>-1.66</v>
      </c>
      <c r="C18" s="31">
        <f>D15+I15</f>
        <v>-1.6600000000000001</v>
      </c>
      <c r="D18" s="31">
        <f>C15+H15</f>
        <v>0</v>
      </c>
      <c r="E18" s="31">
        <f>E15+J15</f>
        <v>0</v>
      </c>
      <c r="G18" s="1"/>
      <c r="H18" s="1"/>
      <c r="I18" s="1"/>
      <c r="J18" s="1"/>
    </row>
    <row r="19" spans="1:10">
      <c r="A19" s="3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24" t="s">
        <v>28</v>
      </c>
      <c r="B20" s="3" t="s">
        <v>7</v>
      </c>
      <c r="C20" s="22" t="s">
        <v>8</v>
      </c>
      <c r="D20" s="3" t="s">
        <v>9</v>
      </c>
      <c r="E20" s="22" t="s">
        <v>10</v>
      </c>
      <c r="F20" s="3" t="s">
        <v>11</v>
      </c>
      <c r="G20" s="1"/>
      <c r="H20" s="1"/>
      <c r="I20" s="1"/>
      <c r="J20" s="1"/>
    </row>
    <row r="21" spans="1:10">
      <c r="A21" s="3"/>
      <c r="B21" s="40">
        <f>E5</f>
        <v>26</v>
      </c>
      <c r="D21" s="9">
        <f>(D23*D25/H5)</f>
        <v>897.44999999999993</v>
      </c>
      <c r="F21" s="40">
        <f>G5</f>
        <v>26</v>
      </c>
      <c r="G21" s="1"/>
      <c r="H21" s="1"/>
      <c r="I21" s="1"/>
      <c r="J21" s="1"/>
    </row>
    <row r="22" spans="1:10">
      <c r="A22" s="3"/>
      <c r="B22" s="3" t="s">
        <v>14</v>
      </c>
      <c r="C22" s="22" t="s">
        <v>13</v>
      </c>
      <c r="D22" s="3" t="s">
        <v>16</v>
      </c>
      <c r="E22" s="22" t="s">
        <v>12</v>
      </c>
      <c r="F22" s="3" t="s">
        <v>18</v>
      </c>
      <c r="G22" s="1"/>
      <c r="H22" s="1"/>
      <c r="I22" s="1"/>
      <c r="J22" s="1"/>
    </row>
    <row r="23" spans="1:10">
      <c r="A23" s="3"/>
      <c r="B23" s="40">
        <f>D5</f>
        <v>2</v>
      </c>
      <c r="C23" s="22" t="s">
        <v>17</v>
      </c>
      <c r="D23" s="5">
        <f>F23</f>
        <v>6</v>
      </c>
      <c r="E23" s="22" t="s">
        <v>15</v>
      </c>
      <c r="F23" s="40">
        <f>F5</f>
        <v>6</v>
      </c>
      <c r="G23" s="1"/>
      <c r="H23" s="1"/>
      <c r="I23" s="1"/>
      <c r="J23" s="1"/>
    </row>
    <row r="24" spans="1:10">
      <c r="A24" s="3"/>
      <c r="B24" s="3" t="s">
        <v>29</v>
      </c>
      <c r="C24" s="22" t="s">
        <v>19</v>
      </c>
      <c r="D24" s="3" t="s">
        <v>30</v>
      </c>
      <c r="E24" s="22" t="s">
        <v>19</v>
      </c>
      <c r="F24" s="3" t="s">
        <v>31</v>
      </c>
      <c r="G24" s="1"/>
      <c r="H24" s="1"/>
      <c r="I24" s="1"/>
      <c r="J24" s="1"/>
    </row>
    <row r="25" spans="1:10">
      <c r="A25" s="3"/>
      <c r="B25" s="20">
        <f>B12</f>
        <v>1.2435665499999998E-2</v>
      </c>
      <c r="C25" s="1"/>
      <c r="D25" s="20">
        <f>B25</f>
        <v>1.2435665499999998E-2</v>
      </c>
      <c r="E25" s="13"/>
      <c r="F25" s="13">
        <f>H5*(F21+273.15)/F23</f>
        <v>4.145221833333333E-3</v>
      </c>
      <c r="G25" s="1"/>
      <c r="H25" s="1"/>
      <c r="I25" s="1"/>
      <c r="J25" s="1"/>
    </row>
    <row r="26" spans="1:10">
      <c r="A26" s="3"/>
      <c r="B26" s="1"/>
      <c r="C26" s="1"/>
      <c r="D26" s="1"/>
      <c r="E26" s="1"/>
      <c r="F26" s="1"/>
      <c r="G26" s="1"/>
      <c r="H26" s="1"/>
      <c r="I26" s="1"/>
      <c r="J26" s="1"/>
    </row>
    <row r="27" spans="1:10">
      <c r="A27" s="24" t="s">
        <v>23</v>
      </c>
      <c r="B27" s="27" t="s">
        <v>73</v>
      </c>
      <c r="C27" s="29" t="s">
        <v>75</v>
      </c>
      <c r="D27" s="27" t="s">
        <v>74</v>
      </c>
      <c r="E27" s="29" t="s">
        <v>76</v>
      </c>
      <c r="F27" s="11" t="s">
        <v>26</v>
      </c>
      <c r="G27" s="27" t="s">
        <v>73</v>
      </c>
      <c r="H27" s="29" t="s">
        <v>75</v>
      </c>
      <c r="I27" s="27" t="s">
        <v>74</v>
      </c>
      <c r="J27" s="29" t="s">
        <v>25</v>
      </c>
    </row>
    <row r="28" spans="1:10">
      <c r="A28" s="3"/>
      <c r="B28" s="28">
        <f>H5*(B21+273.15)*(LN(D25/B25))</f>
        <v>0</v>
      </c>
      <c r="C28" s="31">
        <f>(C5*H5*(D21-(B21+273.15)))*100</f>
        <v>12.435665499999999</v>
      </c>
      <c r="D28" s="31">
        <f>C28+B28</f>
        <v>12.435665499999999</v>
      </c>
      <c r="E28" s="31">
        <f>((C5+1)*H5*(D21-(B21+273.15)))*100</f>
        <v>17.409931699999998</v>
      </c>
      <c r="F28" s="1"/>
      <c r="G28" s="31">
        <f>(H5*((F21+273.15)-D21))*100</f>
        <v>-4.9742661999999989</v>
      </c>
      <c r="H28" s="31">
        <f>(C5*H5*((F21+273.15)-D21))*100</f>
        <v>-12.435665499999999</v>
      </c>
      <c r="I28" s="31">
        <f>H28+G28</f>
        <v>-17.409931699999998</v>
      </c>
      <c r="J28" s="31">
        <f>((C5+1)*H5*((F21+273.15)-D21))*100</f>
        <v>-17.409931699999998</v>
      </c>
    </row>
    <row r="29" spans="1:10">
      <c r="A29" s="3"/>
      <c r="B29" s="1"/>
      <c r="C29" s="1"/>
      <c r="D29" s="1"/>
      <c r="E29" s="1"/>
      <c r="F29" s="1"/>
      <c r="G29" s="1"/>
      <c r="I29" s="1"/>
      <c r="J29" s="1"/>
    </row>
    <row r="30" spans="1:10">
      <c r="A30" s="24" t="s">
        <v>27</v>
      </c>
      <c r="B30" s="27" t="s">
        <v>73</v>
      </c>
      <c r="C30" s="27" t="s">
        <v>74</v>
      </c>
      <c r="D30" s="29" t="s">
        <v>75</v>
      </c>
      <c r="E30" s="29" t="s">
        <v>76</v>
      </c>
      <c r="F30" s="1"/>
      <c r="I30" s="1"/>
      <c r="J30" s="1"/>
    </row>
    <row r="31" spans="1:10">
      <c r="A31" s="3"/>
      <c r="B31" s="31">
        <f>B28+G28</f>
        <v>-4.9742661999999989</v>
      </c>
      <c r="C31" s="31">
        <f>D28+I28</f>
        <v>-4.9742661999999989</v>
      </c>
      <c r="D31" s="28">
        <f>C28+H28</f>
        <v>0</v>
      </c>
      <c r="E31" s="28">
        <f>E28+J28</f>
        <v>0</v>
      </c>
      <c r="F31" s="1"/>
      <c r="H31" s="1"/>
      <c r="I31" s="1"/>
      <c r="J31" s="1"/>
    </row>
    <row r="33" spans="1:11">
      <c r="A33" s="3" t="s">
        <v>0</v>
      </c>
      <c r="B33" s="1"/>
      <c r="C33" s="1"/>
      <c r="D33" s="1"/>
      <c r="E33" s="1"/>
      <c r="F33" s="1"/>
      <c r="G33" s="1"/>
      <c r="H33" s="1"/>
      <c r="I33" s="1"/>
      <c r="J33" s="1"/>
    </row>
    <row r="34" spans="1:11">
      <c r="A34" s="24" t="s">
        <v>1</v>
      </c>
      <c r="B34" s="3" t="s">
        <v>32</v>
      </c>
      <c r="C34" s="3" t="s">
        <v>78</v>
      </c>
      <c r="D34" s="3" t="s">
        <v>60</v>
      </c>
      <c r="E34" s="3" t="s">
        <v>62</v>
      </c>
      <c r="F34" s="3" t="s">
        <v>61</v>
      </c>
      <c r="G34" s="22" t="s">
        <v>33</v>
      </c>
      <c r="H34" s="46"/>
      <c r="I34" s="46"/>
      <c r="J34" s="46"/>
    </row>
    <row r="35" spans="1:11">
      <c r="A35" s="3"/>
      <c r="B35" s="4" t="s">
        <v>34</v>
      </c>
      <c r="C35" s="5">
        <f>K35</f>
        <v>4.54</v>
      </c>
      <c r="D35" s="5">
        <f>K36</f>
        <v>15.56</v>
      </c>
      <c r="E35" s="5">
        <f>K37</f>
        <v>7.0309999999999997</v>
      </c>
      <c r="F35" s="5">
        <f>K38</f>
        <v>0.48199999999999998</v>
      </c>
      <c r="G35" s="32" t="s">
        <v>35</v>
      </c>
      <c r="H35" s="46"/>
      <c r="I35" s="46"/>
      <c r="J35" s="46"/>
      <c r="K35" s="1">
        <f>'ITEM Nº2'!B2</f>
        <v>4.54</v>
      </c>
    </row>
    <row r="36" spans="1:11">
      <c r="A36" s="3"/>
      <c r="B36" s="1"/>
      <c r="C36" s="1"/>
      <c r="D36" s="1"/>
      <c r="E36" s="1"/>
      <c r="F36" s="1"/>
      <c r="G36" s="1"/>
      <c r="H36" s="46"/>
      <c r="I36" s="46"/>
      <c r="J36" s="46"/>
      <c r="K36" s="1">
        <f>'ITEM Nº2'!B3</f>
        <v>15.56</v>
      </c>
    </row>
    <row r="37" spans="1:11">
      <c r="A37" s="3" t="s">
        <v>81</v>
      </c>
      <c r="B37" s="3" t="s">
        <v>36</v>
      </c>
      <c r="C37" s="3" t="s">
        <v>37</v>
      </c>
      <c r="D37" s="3" t="s">
        <v>38</v>
      </c>
      <c r="E37" s="3" t="s">
        <v>39</v>
      </c>
      <c r="F37" s="3"/>
      <c r="G37" s="1"/>
      <c r="H37" s="46"/>
      <c r="I37" s="46"/>
      <c r="J37" s="46"/>
      <c r="K37" s="1">
        <f>'ITEM Nº2'!B4</f>
        <v>7.0309999999999997</v>
      </c>
    </row>
    <row r="38" spans="1:11">
      <c r="A38" s="3"/>
      <c r="B38" s="25">
        <f>ROUND(C35*2.20462,2)</f>
        <v>10.01</v>
      </c>
      <c r="C38" s="25">
        <f>ROUND(D35*1.8+32,2)</f>
        <v>60.01</v>
      </c>
      <c r="D38" s="25">
        <f>ROUND(E35*(14.6959793/1.03326),2)</f>
        <v>100</v>
      </c>
      <c r="E38" s="25">
        <f>ROUND(F35*(3.28084^3),2)</f>
        <v>17.02</v>
      </c>
      <c r="F38" s="13"/>
      <c r="G38" s="1"/>
      <c r="H38" s="46"/>
      <c r="I38" s="46"/>
      <c r="J38" s="46"/>
      <c r="K38" s="1">
        <f>'ITEM Nº2'!B5</f>
        <v>0.48199999999999998</v>
      </c>
    </row>
    <row r="39" spans="1:11">
      <c r="A39" s="3"/>
      <c r="B39" s="25"/>
      <c r="C39" s="23"/>
      <c r="D39" s="23"/>
      <c r="E39" s="25"/>
      <c r="G39" s="1"/>
      <c r="H39" s="46"/>
      <c r="I39" s="46"/>
      <c r="J39" s="46"/>
    </row>
    <row r="40" spans="1:11">
      <c r="A40" s="3" t="s">
        <v>82</v>
      </c>
      <c r="B40" s="23">
        <f>ROUND(B38,0)</f>
        <v>10</v>
      </c>
      <c r="C40" s="23">
        <f>ROUND(C38,0)</f>
        <v>60</v>
      </c>
      <c r="D40" s="23">
        <f>ROUND(D38,0)</f>
        <v>100</v>
      </c>
      <c r="E40" s="23">
        <f>ROUND(E38,0)</f>
        <v>17</v>
      </c>
      <c r="F40" s="21"/>
      <c r="G40" s="1"/>
      <c r="H40" s="46"/>
      <c r="I40" s="46"/>
      <c r="J40" s="46"/>
    </row>
    <row r="41" spans="1:11">
      <c r="A41" s="3"/>
      <c r="B41" s="25"/>
      <c r="C41" s="23"/>
      <c r="D41" s="23"/>
      <c r="E41" s="25"/>
      <c r="G41" s="1"/>
    </row>
    <row r="42" spans="1:11">
      <c r="A42" s="3" t="s">
        <v>40</v>
      </c>
      <c r="B42" s="3" t="s">
        <v>37</v>
      </c>
      <c r="C42" s="3" t="s">
        <v>98</v>
      </c>
      <c r="D42" s="4" t="s">
        <v>97</v>
      </c>
      <c r="E42" s="3" t="s">
        <v>96</v>
      </c>
      <c r="F42" s="3" t="s">
        <v>95</v>
      </c>
      <c r="H42" s="47" t="s">
        <v>89</v>
      </c>
      <c r="I42" s="48"/>
      <c r="J42" s="49"/>
    </row>
    <row r="43" spans="1:11">
      <c r="A43" s="3"/>
      <c r="B43" s="17">
        <f>C40</f>
        <v>60</v>
      </c>
      <c r="C43" s="1">
        <v>0.25609999999999999</v>
      </c>
      <c r="D43" s="1">
        <v>28.06</v>
      </c>
      <c r="E43" s="1">
        <v>1.6029999999999999E-2</v>
      </c>
      <c r="F43" s="1">
        <f>ROUND(E40/B40,3)</f>
        <v>1.7</v>
      </c>
      <c r="H43" s="1"/>
      <c r="I43" s="1"/>
      <c r="J43" s="1"/>
    </row>
    <row r="44" spans="1:11">
      <c r="A44" s="3"/>
      <c r="B44" s="3"/>
      <c r="C44" s="1"/>
      <c r="D44" s="1"/>
      <c r="E44" s="1"/>
      <c r="F44" s="1"/>
      <c r="G44" s="1"/>
      <c r="H44" s="1"/>
      <c r="I44" s="1"/>
      <c r="J44" s="1"/>
    </row>
    <row r="45" spans="1:11">
      <c r="A45" s="3"/>
      <c r="B45" s="3" t="s">
        <v>38</v>
      </c>
      <c r="C45" s="3" t="s">
        <v>38</v>
      </c>
      <c r="D45" s="3" t="s">
        <v>45</v>
      </c>
      <c r="E45" s="3" t="s">
        <v>46</v>
      </c>
      <c r="F45" s="4" t="s">
        <v>47</v>
      </c>
      <c r="G45" s="4" t="s">
        <v>48</v>
      </c>
      <c r="H45" s="50" t="str">
        <f>IF(E43=D49,"líquido saturado",IF(E43&lt;D49,"líquido comprimido",IF(E43&lt;E49,"mezcla L+V",IF(E43=E49,"vapor saturado","vapor recalentado"))))</f>
        <v>líquido comprimido</v>
      </c>
      <c r="I45" s="51"/>
      <c r="J45" s="15" t="s">
        <v>99</v>
      </c>
    </row>
    <row r="46" spans="1:11">
      <c r="A46" s="3"/>
      <c r="B46" s="17">
        <f>D40</f>
        <v>100</v>
      </c>
      <c r="C46" s="1">
        <v>96.16</v>
      </c>
      <c r="D46" s="1">
        <v>1.771E-2</v>
      </c>
      <c r="E46" s="1">
        <v>4.5979999999999999</v>
      </c>
      <c r="F46" s="1">
        <v>295.27999999999997</v>
      </c>
      <c r="G46" s="1">
        <v>1104.5999999999999</v>
      </c>
      <c r="J46" s="1">
        <f>D43</f>
        <v>28.06</v>
      </c>
    </row>
    <row r="47" spans="1:11">
      <c r="A47" s="3"/>
      <c r="B47" s="1"/>
      <c r="C47" s="1">
        <v>103.05</v>
      </c>
      <c r="D47" s="1">
        <v>1.7760000000000001E-2</v>
      </c>
      <c r="E47" s="1">
        <v>4.3070000000000004</v>
      </c>
      <c r="F47" s="1">
        <v>300.47000000000003</v>
      </c>
      <c r="G47" s="1">
        <v>1105.5999999999999</v>
      </c>
      <c r="H47" s="35" t="s">
        <v>100</v>
      </c>
      <c r="I47" s="34" t="str">
        <f>IF(F43&gt;D49,IF(F43&lt;E49,"mezcla L+V","vapor recalentado"),"líquido comprimido")</f>
        <v>mezcla L+V</v>
      </c>
      <c r="J47" s="1"/>
    </row>
    <row r="48" spans="1:11">
      <c r="A48" s="3"/>
      <c r="B48" s="1"/>
      <c r="C48" s="1">
        <f>C46-C47</f>
        <v>-6.8900000000000006</v>
      </c>
      <c r="D48" s="1">
        <f>D46-D47</f>
        <v>-5.0000000000001432E-5</v>
      </c>
      <c r="E48" s="1">
        <f>E46-E47</f>
        <v>0.29099999999999948</v>
      </c>
      <c r="F48" s="1">
        <f>F46-F47</f>
        <v>-5.1900000000000546</v>
      </c>
      <c r="G48" s="1">
        <f>G46-G47</f>
        <v>-1</v>
      </c>
      <c r="H48" s="1"/>
      <c r="I48" s="1"/>
      <c r="J48" s="1"/>
    </row>
    <row r="49" spans="1:10">
      <c r="A49" s="3"/>
      <c r="B49" s="1"/>
      <c r="C49" s="1"/>
      <c r="D49" s="1">
        <f>ROUND(D46+(D48/C48)*(B46-C46),4)</f>
        <v>1.77E-2</v>
      </c>
      <c r="E49" s="1">
        <f>ROUND(E46+(E48/C48)*(B46-C46),3)</f>
        <v>4.4359999999999999</v>
      </c>
      <c r="F49" s="1">
        <f>ROUND(F46+(F48/C48)*(B46-C46),2)</f>
        <v>298.17</v>
      </c>
      <c r="G49" s="1">
        <f>ROUND(G46+(G48/C48)*(B46-C46),1)</f>
        <v>1105.2</v>
      </c>
      <c r="H49" s="1"/>
      <c r="I49" s="1"/>
      <c r="J49" s="1"/>
    </row>
    <row r="50" spans="1:10">
      <c r="A50" s="3"/>
      <c r="B50" s="1"/>
      <c r="C50" s="1"/>
      <c r="D50" s="1"/>
      <c r="E50" s="1"/>
      <c r="F50" s="1"/>
      <c r="G50" s="1"/>
      <c r="H50" s="1"/>
      <c r="I50" s="1"/>
      <c r="J50" s="1"/>
    </row>
    <row r="51" spans="1:10">
      <c r="A51" s="3"/>
      <c r="B51" s="3" t="s">
        <v>45</v>
      </c>
      <c r="C51" s="3" t="s">
        <v>46</v>
      </c>
      <c r="D51" s="3" t="s">
        <v>49</v>
      </c>
      <c r="E51" s="15" t="s">
        <v>50</v>
      </c>
      <c r="F51" s="11" t="s">
        <v>51</v>
      </c>
      <c r="G51" s="16" t="s">
        <v>52</v>
      </c>
      <c r="H51" s="4" t="s">
        <v>53</v>
      </c>
      <c r="I51" s="4" t="s">
        <v>54</v>
      </c>
      <c r="J51" s="1"/>
    </row>
    <row r="52" spans="1:10">
      <c r="A52" s="3"/>
      <c r="B52" s="1">
        <f>D49</f>
        <v>1.77E-2</v>
      </c>
      <c r="C52" s="1">
        <f>E49</f>
        <v>4.4359999999999999</v>
      </c>
      <c r="D52" s="1">
        <f>ROUND(((F43-B52)/(C52-B52)),4)</f>
        <v>0.38080000000000003</v>
      </c>
      <c r="E52" s="1">
        <f>ROUND((1-D52)*F49+G49*D52,1)</f>
        <v>605.5</v>
      </c>
      <c r="F52" s="1"/>
      <c r="G52" s="1">
        <f>(E52-J46)</f>
        <v>577.44000000000005</v>
      </c>
      <c r="H52" s="1">
        <f>ROUND(D40*(F43-E43)*(0.000947831/0.737562)*144,2)</f>
        <v>31.16</v>
      </c>
      <c r="I52" s="1">
        <f>G52+H52</f>
        <v>608.6</v>
      </c>
      <c r="J52" s="1"/>
    </row>
    <row r="53" spans="1:10">
      <c r="A53" s="3"/>
      <c r="E53" s="1"/>
      <c r="F53" s="1"/>
      <c r="G53" s="1"/>
      <c r="H53" s="1"/>
      <c r="I53" s="1"/>
    </row>
    <row r="54" spans="1:10">
      <c r="A54" s="3"/>
      <c r="B54" s="24" t="s">
        <v>55</v>
      </c>
      <c r="C54" s="12" t="s">
        <v>56</v>
      </c>
      <c r="D54" s="3" t="s">
        <v>90</v>
      </c>
      <c r="E54" s="3" t="s">
        <v>91</v>
      </c>
      <c r="F54" s="4" t="s">
        <v>92</v>
      </c>
      <c r="G54" s="3" t="s">
        <v>93</v>
      </c>
      <c r="H54" s="4" t="s">
        <v>94</v>
      </c>
      <c r="I54" s="16" t="s">
        <v>52</v>
      </c>
      <c r="J54" s="4" t="s">
        <v>53</v>
      </c>
    </row>
    <row r="55" spans="1:10">
      <c r="A55" s="3"/>
      <c r="B55" s="14"/>
      <c r="C55" s="21">
        <f>F43</f>
        <v>1.7</v>
      </c>
      <c r="D55" s="1">
        <v>1.7444999999999999</v>
      </c>
      <c r="E55" s="1">
        <v>261.64999999999998</v>
      </c>
      <c r="F55" s="1">
        <v>736.6</v>
      </c>
      <c r="G55" s="1">
        <f>E58</f>
        <v>268.8</v>
      </c>
      <c r="H55" s="1">
        <f>F58</f>
        <v>734.3</v>
      </c>
      <c r="I55" s="1">
        <f>(H55-E52)</f>
        <v>128.79999999999995</v>
      </c>
      <c r="J55" s="1">
        <v>0</v>
      </c>
    </row>
    <row r="56" spans="1:10">
      <c r="A56" s="3"/>
      <c r="C56" s="1"/>
      <c r="D56" s="1">
        <v>1.651</v>
      </c>
      <c r="E56" s="1">
        <v>276.69</v>
      </c>
      <c r="F56" s="1">
        <v>731.7</v>
      </c>
      <c r="G56" s="1"/>
      <c r="H56" s="1"/>
      <c r="I56" s="1"/>
      <c r="J56" s="4"/>
    </row>
    <row r="57" spans="1:10">
      <c r="A57" s="3"/>
      <c r="C57" s="1"/>
      <c r="D57" s="1">
        <f>D55-D56</f>
        <v>9.3499999999999917E-2</v>
      </c>
      <c r="E57" s="1">
        <f>E55-E56</f>
        <v>-15.04000000000002</v>
      </c>
      <c r="F57" s="1">
        <f>F55-F56</f>
        <v>4.8999999999999773</v>
      </c>
      <c r="G57" s="1"/>
      <c r="H57" s="1"/>
      <c r="I57" s="1"/>
      <c r="J57" s="5"/>
    </row>
    <row r="58" spans="1:10">
      <c r="A58" s="3"/>
      <c r="B58" s="1"/>
      <c r="C58" s="1"/>
      <c r="D58" s="1"/>
      <c r="E58" s="1">
        <f>ROUND(E55+(E57/D57)*(C55-D55),1)</f>
        <v>268.8</v>
      </c>
      <c r="F58" s="1">
        <f>ROUND(F55+(F57/D57)*(C55-D55),1)</f>
        <v>734.3</v>
      </c>
      <c r="G58" s="1"/>
      <c r="H58" s="1"/>
      <c r="I58" s="1"/>
      <c r="J58" s="5"/>
    </row>
    <row r="59" spans="1:10">
      <c r="A59" s="3"/>
    </row>
    <row r="60" spans="1:10">
      <c r="A60" s="3"/>
      <c r="B60" s="4" t="s">
        <v>54</v>
      </c>
    </row>
    <row r="61" spans="1:10">
      <c r="A61" s="3"/>
      <c r="B61" s="1">
        <f>I55</f>
        <v>128.79999999999995</v>
      </c>
      <c r="I61" s="5"/>
      <c r="J61" s="5"/>
    </row>
    <row r="62" spans="1:10">
      <c r="A62" s="3"/>
      <c r="I62" s="5"/>
      <c r="J62" s="5"/>
    </row>
    <row r="63" spans="1:10">
      <c r="A63" s="3" t="s">
        <v>79</v>
      </c>
      <c r="B63" s="27" t="s">
        <v>57</v>
      </c>
      <c r="C63" s="27" t="s">
        <v>71</v>
      </c>
      <c r="D63" s="27" t="s">
        <v>69</v>
      </c>
      <c r="E63" s="27" t="s">
        <v>68</v>
      </c>
      <c r="F63" s="27" t="s">
        <v>70</v>
      </c>
      <c r="G63" s="27" t="s">
        <v>72</v>
      </c>
    </row>
    <row r="64" spans="1:10">
      <c r="A64" s="3"/>
      <c r="B64" s="28">
        <f>G55</f>
        <v>268.8</v>
      </c>
      <c r="C64" s="28">
        <f>ROUND((I52+B61)*B40,1)</f>
        <v>7374</v>
      </c>
      <c r="D64" s="28">
        <f>ROUND((H52+J55)*B40,1)</f>
        <v>311.60000000000002</v>
      </c>
      <c r="E64" s="28">
        <f>ROUND(B64*(100/14.50381),1)</f>
        <v>1853.3</v>
      </c>
      <c r="F64" s="28">
        <f>ROUND(D64*(1/0.947831),1)</f>
        <v>328.8</v>
      </c>
      <c r="G64" s="28">
        <f>ROUND(C64*(1/0.947831),1)</f>
        <v>7779.9</v>
      </c>
    </row>
    <row r="65" spans="1:11">
      <c r="A65" s="3"/>
      <c r="B65" s="5"/>
      <c r="C65" s="1"/>
      <c r="D65" s="1"/>
      <c r="E65" s="1"/>
      <c r="F65" s="1"/>
      <c r="G65" s="5"/>
      <c r="H65" s="5"/>
      <c r="I65" s="5"/>
      <c r="J65" s="5"/>
    </row>
    <row r="66" spans="1:11">
      <c r="A66" s="3" t="s">
        <v>67</v>
      </c>
    </row>
    <row r="67" spans="1:11">
      <c r="A67" s="3" t="s">
        <v>59</v>
      </c>
      <c r="B67" s="1"/>
      <c r="C67" s="1"/>
      <c r="D67" s="1"/>
      <c r="E67" s="1"/>
      <c r="F67" s="1"/>
      <c r="G67" s="1"/>
      <c r="H67" s="1"/>
      <c r="I67" s="1"/>
    </row>
    <row r="68" spans="1:11">
      <c r="A68" s="24" t="s">
        <v>1</v>
      </c>
      <c r="B68" s="3" t="s">
        <v>2</v>
      </c>
      <c r="C68" s="3" t="s">
        <v>3</v>
      </c>
      <c r="D68" s="3" t="s">
        <v>14</v>
      </c>
      <c r="E68" s="3" t="s">
        <v>7</v>
      </c>
      <c r="F68" s="3" t="s">
        <v>151</v>
      </c>
      <c r="G68" s="3" t="s">
        <v>11</v>
      </c>
      <c r="H68" s="4" t="s">
        <v>4</v>
      </c>
    </row>
    <row r="69" spans="1:11">
      <c r="A69" s="3"/>
      <c r="B69" s="3" t="s">
        <v>5</v>
      </c>
      <c r="C69" s="6">
        <v>2.5</v>
      </c>
      <c r="D69" s="1">
        <f>K69</f>
        <v>3</v>
      </c>
      <c r="E69" s="18">
        <f>K70</f>
        <v>27</v>
      </c>
      <c r="F69" s="8">
        <f>K71</f>
        <v>7</v>
      </c>
      <c r="G69" s="1">
        <f>K72</f>
        <v>27</v>
      </c>
      <c r="H69" s="7">
        <v>8.3139999999999993E-5</v>
      </c>
      <c r="K69" s="1">
        <v>3</v>
      </c>
    </row>
    <row r="70" spans="1:11">
      <c r="A70" s="3"/>
      <c r="B70" s="1"/>
      <c r="C70" s="1"/>
      <c r="D70" s="5"/>
      <c r="E70" s="4"/>
      <c r="F70" s="5"/>
      <c r="K70" s="1">
        <v>27</v>
      </c>
    </row>
    <row r="71" spans="1:11">
      <c r="A71" s="24" t="s">
        <v>6</v>
      </c>
      <c r="B71" s="3" t="s">
        <v>7</v>
      </c>
      <c r="C71" s="22" t="s">
        <v>8</v>
      </c>
      <c r="D71" s="3" t="s">
        <v>9</v>
      </c>
      <c r="E71" s="22" t="s">
        <v>10</v>
      </c>
      <c r="F71" s="3" t="s">
        <v>11</v>
      </c>
      <c r="K71" s="1">
        <v>7</v>
      </c>
    </row>
    <row r="72" spans="1:11">
      <c r="A72" s="3"/>
      <c r="B72" s="5">
        <f>E69</f>
        <v>27</v>
      </c>
      <c r="C72" s="22" t="s">
        <v>12</v>
      </c>
      <c r="D72" s="9">
        <f>((D74*D76)/H69)</f>
        <v>128.63571428571427</v>
      </c>
      <c r="E72" s="22" t="s">
        <v>13</v>
      </c>
      <c r="F72" s="5">
        <f>G69</f>
        <v>27</v>
      </c>
      <c r="K72" s="1">
        <v>27</v>
      </c>
    </row>
    <row r="73" spans="1:11">
      <c r="A73" s="3"/>
      <c r="B73" s="3" t="s">
        <v>14</v>
      </c>
      <c r="C73" s="22" t="s">
        <v>15</v>
      </c>
      <c r="D73" s="3" t="s">
        <v>16</v>
      </c>
      <c r="E73" s="22" t="s">
        <v>17</v>
      </c>
      <c r="F73" s="3" t="s">
        <v>18</v>
      </c>
    </row>
    <row r="74" spans="1:11">
      <c r="A74" s="3"/>
      <c r="B74" s="5">
        <f>D69</f>
        <v>3</v>
      </c>
      <c r="C74" s="22" t="s">
        <v>19</v>
      </c>
      <c r="D74" s="5">
        <f>B74</f>
        <v>3</v>
      </c>
      <c r="E74" s="22" t="s">
        <v>19</v>
      </c>
      <c r="F74" s="5">
        <f>F69</f>
        <v>7</v>
      </c>
    </row>
    <row r="75" spans="1:11">
      <c r="A75" s="3"/>
      <c r="B75" s="3" t="s">
        <v>20</v>
      </c>
      <c r="C75" s="3"/>
      <c r="D75" s="3" t="s">
        <v>21</v>
      </c>
      <c r="E75" s="3"/>
      <c r="F75" s="3" t="s">
        <v>22</v>
      </c>
    </row>
    <row r="76" spans="1:11">
      <c r="A76" s="3"/>
      <c r="B76" s="10">
        <f>(H69*(B72+273.15)/B74)</f>
        <v>8.3181569999999979E-3</v>
      </c>
      <c r="C76" s="10"/>
      <c r="D76" s="10">
        <f>F76</f>
        <v>3.564924428571428E-3</v>
      </c>
      <c r="E76" s="10"/>
      <c r="F76" s="10">
        <f>(H69*(F72+273.15)/F74)</f>
        <v>3.564924428571428E-3</v>
      </c>
    </row>
    <row r="77" spans="1:11">
      <c r="A77" s="3"/>
      <c r="B77" s="1"/>
      <c r="C77" s="1"/>
      <c r="D77" s="1"/>
      <c r="E77" s="1"/>
      <c r="F77" s="1"/>
      <c r="G77" s="1"/>
      <c r="H77" s="1"/>
      <c r="I77" s="1"/>
      <c r="J77" s="1"/>
    </row>
    <row r="78" spans="1:11">
      <c r="A78" s="24" t="s">
        <v>23</v>
      </c>
      <c r="B78" s="27" t="s">
        <v>73</v>
      </c>
      <c r="C78" s="29" t="s">
        <v>75</v>
      </c>
      <c r="D78" s="27" t="s">
        <v>74</v>
      </c>
      <c r="E78" s="29" t="s">
        <v>76</v>
      </c>
      <c r="F78" s="11" t="s">
        <v>26</v>
      </c>
      <c r="G78" s="27" t="s">
        <v>73</v>
      </c>
      <c r="H78" s="29" t="s">
        <v>75</v>
      </c>
      <c r="I78" s="27" t="s">
        <v>24</v>
      </c>
      <c r="J78" s="29" t="s">
        <v>76</v>
      </c>
    </row>
    <row r="79" spans="1:11">
      <c r="A79" s="3"/>
      <c r="B79" s="31">
        <f>ROUND((H69*(D72-(B72+273.15)))*(1/0.01),2)</f>
        <v>-1.43</v>
      </c>
      <c r="C79" s="31">
        <f>ROUND((C69*H69*(D72-(B72+273.15)))*(1/0.01),2)</f>
        <v>-3.56</v>
      </c>
      <c r="D79" s="31">
        <f>C79+B79</f>
        <v>-4.99</v>
      </c>
      <c r="E79" s="31">
        <f>ROUND(((C69+1)*H69*(D72-(B72+273.15)))*(1/0.01),2)</f>
        <v>-4.99</v>
      </c>
      <c r="F79" s="10"/>
      <c r="G79" s="31">
        <f>ROUND(H69*(F72+273.15)*(LN(F76/D76)),2)</f>
        <v>0</v>
      </c>
      <c r="H79" s="31">
        <f>ROUND((C69*H69*((F72+273.15)-D72))*100,2)</f>
        <v>3.56</v>
      </c>
      <c r="I79" s="31">
        <f>H79+G79</f>
        <v>3.56</v>
      </c>
      <c r="J79" s="31">
        <f>ROUND(((C69+1)*H69*((F72+273.15)-D72))*100,2)</f>
        <v>4.99</v>
      </c>
    </row>
    <row r="80" spans="1:11">
      <c r="A80" s="3"/>
      <c r="B80" s="1"/>
      <c r="C80" s="1"/>
      <c r="D80" s="1"/>
      <c r="E80" s="1"/>
      <c r="F80" s="1"/>
      <c r="G80" s="1"/>
      <c r="H80" s="1"/>
      <c r="J80" s="1"/>
    </row>
    <row r="81" spans="1:10">
      <c r="A81" s="24" t="s">
        <v>27</v>
      </c>
      <c r="B81" s="27" t="s">
        <v>73</v>
      </c>
      <c r="C81" s="27" t="s">
        <v>74</v>
      </c>
      <c r="D81" s="29" t="s">
        <v>75</v>
      </c>
      <c r="E81" s="29" t="s">
        <v>76</v>
      </c>
      <c r="G81" s="1"/>
      <c r="H81" s="1"/>
      <c r="J81" s="1"/>
    </row>
    <row r="82" spans="1:10">
      <c r="A82" s="3"/>
      <c r="B82" s="31">
        <f>B79+G79</f>
        <v>-1.43</v>
      </c>
      <c r="C82" s="31">
        <f>D79+I79</f>
        <v>-1.4300000000000002</v>
      </c>
      <c r="D82" s="31">
        <f>C79+H79</f>
        <v>0</v>
      </c>
      <c r="E82" s="31">
        <f>E79+J79</f>
        <v>0</v>
      </c>
      <c r="G82" s="1"/>
      <c r="H82" s="1"/>
      <c r="I82" s="1"/>
      <c r="J82" s="1"/>
    </row>
    <row r="83" spans="1:10">
      <c r="A83" s="3"/>
      <c r="B83" s="1"/>
      <c r="C83" s="1"/>
      <c r="D83" s="1"/>
      <c r="E83" s="1"/>
      <c r="F83" s="1"/>
      <c r="G83" s="1"/>
      <c r="H83" s="1"/>
      <c r="I83" s="1"/>
      <c r="J83" s="1"/>
    </row>
    <row r="84" spans="1:10">
      <c r="A84" s="24" t="s">
        <v>28</v>
      </c>
      <c r="B84" s="3" t="s">
        <v>7</v>
      </c>
      <c r="C84" s="22" t="s">
        <v>8</v>
      </c>
      <c r="D84" s="3" t="s">
        <v>9</v>
      </c>
      <c r="E84" s="22" t="s">
        <v>10</v>
      </c>
      <c r="F84" s="3" t="s">
        <v>11</v>
      </c>
      <c r="G84" s="1"/>
      <c r="H84" s="1"/>
      <c r="I84" s="1"/>
      <c r="J84" s="1"/>
    </row>
    <row r="85" spans="1:10">
      <c r="A85" s="3"/>
      <c r="B85" s="5">
        <f>E69</f>
        <v>27</v>
      </c>
      <c r="C85" s="22" t="s">
        <v>13</v>
      </c>
      <c r="D85" s="9">
        <f>(D87*D89/H69)</f>
        <v>700.34999999999991</v>
      </c>
      <c r="E85" s="22" t="s">
        <v>12</v>
      </c>
      <c r="F85" s="5">
        <f>G69</f>
        <v>27</v>
      </c>
      <c r="G85" s="1"/>
      <c r="H85" s="1"/>
      <c r="I85" s="1"/>
      <c r="J85" s="1"/>
    </row>
    <row r="86" spans="1:10">
      <c r="A86" s="3"/>
      <c r="B86" s="3" t="s">
        <v>14</v>
      </c>
      <c r="C86" s="22" t="s">
        <v>17</v>
      </c>
      <c r="D86" s="3" t="s">
        <v>16</v>
      </c>
      <c r="E86" s="22" t="s">
        <v>15</v>
      </c>
      <c r="F86" s="3" t="s">
        <v>18</v>
      </c>
      <c r="G86" s="1"/>
      <c r="H86" s="1"/>
      <c r="I86" s="1"/>
      <c r="J86" s="1"/>
    </row>
    <row r="87" spans="1:10">
      <c r="A87" s="3"/>
      <c r="B87" s="5">
        <f>D69</f>
        <v>3</v>
      </c>
      <c r="C87" s="22" t="s">
        <v>19</v>
      </c>
      <c r="D87" s="5">
        <f>F87</f>
        <v>7</v>
      </c>
      <c r="E87" s="22" t="s">
        <v>19</v>
      </c>
      <c r="F87" s="5">
        <f>F69</f>
        <v>7</v>
      </c>
      <c r="G87" s="1"/>
      <c r="H87" s="1"/>
      <c r="I87" s="1"/>
      <c r="J87" s="1"/>
    </row>
    <row r="88" spans="1:10">
      <c r="A88" s="3"/>
      <c r="B88" s="3" t="s">
        <v>29</v>
      </c>
      <c r="C88" s="3"/>
      <c r="D88" s="3" t="s">
        <v>30</v>
      </c>
      <c r="E88" s="3"/>
      <c r="F88" s="3" t="s">
        <v>31</v>
      </c>
      <c r="G88" s="1"/>
      <c r="H88" s="1"/>
      <c r="I88" s="1"/>
      <c r="J88" s="1"/>
    </row>
    <row r="89" spans="1:10">
      <c r="A89" s="3"/>
      <c r="B89" s="1">
        <f>B76</f>
        <v>8.3181569999999979E-3</v>
      </c>
      <c r="C89" s="1"/>
      <c r="D89" s="13">
        <f>B89</f>
        <v>8.3181569999999979E-3</v>
      </c>
      <c r="E89" s="13"/>
      <c r="F89" s="13">
        <f>H69*(F85+273.15)/F87</f>
        <v>3.564924428571428E-3</v>
      </c>
      <c r="G89" s="1"/>
      <c r="H89" s="1"/>
      <c r="I89" s="1"/>
      <c r="J89" s="1"/>
    </row>
    <row r="90" spans="1:10">
      <c r="A90" s="3"/>
      <c r="B90" s="1"/>
      <c r="C90" s="1"/>
      <c r="D90" s="1"/>
      <c r="E90" s="1"/>
      <c r="F90" s="1"/>
      <c r="G90" s="1"/>
      <c r="H90" s="1"/>
      <c r="I90" s="1"/>
      <c r="J90" s="1"/>
    </row>
    <row r="91" spans="1:10">
      <c r="A91" s="24" t="s">
        <v>23</v>
      </c>
      <c r="B91" s="27" t="s">
        <v>73</v>
      </c>
      <c r="C91" s="29" t="s">
        <v>75</v>
      </c>
      <c r="D91" s="27" t="s">
        <v>74</v>
      </c>
      <c r="E91" s="29" t="s">
        <v>76</v>
      </c>
      <c r="F91" s="11" t="s">
        <v>26</v>
      </c>
      <c r="G91" s="27" t="s">
        <v>73</v>
      </c>
      <c r="H91" s="29" t="s">
        <v>75</v>
      </c>
      <c r="I91" s="27" t="s">
        <v>74</v>
      </c>
      <c r="J91" s="29" t="s">
        <v>25</v>
      </c>
    </row>
    <row r="92" spans="1:10">
      <c r="A92" s="3"/>
      <c r="B92" s="28">
        <f>ROUND(H69*(B85+273.15)*(LN(D89/B89)),2)</f>
        <v>0</v>
      </c>
      <c r="C92" s="31">
        <f>ROUND((C69*H69*(D85-(B85+273.15)))*100,2)</f>
        <v>8.32</v>
      </c>
      <c r="D92" s="31">
        <f>C92+B92</f>
        <v>8.32</v>
      </c>
      <c r="E92" s="31">
        <f>((C69+1)*H69*(D85-(B85+273.15)))*100</f>
        <v>11.645419799999997</v>
      </c>
      <c r="F92" s="1"/>
      <c r="G92" s="31">
        <f>(H69*((F85+273.15)-D85))*100</f>
        <v>-3.3272627999999993</v>
      </c>
      <c r="H92" s="31">
        <f>(C69*H69*((F85+273.15)-D85))*100</f>
        <v>-8.3181569999999976</v>
      </c>
      <c r="I92" s="31">
        <f>H92+G92</f>
        <v>-11.645419799999997</v>
      </c>
      <c r="J92" s="31">
        <f>((C69+1)*H69*((F85+273.15)-D85))*100</f>
        <v>-11.645419799999997</v>
      </c>
    </row>
    <row r="93" spans="1:10">
      <c r="A93" s="3"/>
      <c r="B93" s="1"/>
      <c r="C93" s="1"/>
      <c r="D93" s="1"/>
      <c r="E93" s="1"/>
      <c r="F93" s="1"/>
      <c r="G93" s="1"/>
      <c r="I93" s="1"/>
      <c r="J93" s="1"/>
    </row>
    <row r="94" spans="1:10">
      <c r="A94" s="24" t="s">
        <v>27</v>
      </c>
      <c r="B94" s="27" t="s">
        <v>73</v>
      </c>
      <c r="C94" s="27" t="s">
        <v>74</v>
      </c>
      <c r="D94" s="29" t="s">
        <v>75</v>
      </c>
      <c r="E94" s="29" t="s">
        <v>76</v>
      </c>
      <c r="F94" s="1"/>
      <c r="I94" s="1"/>
      <c r="J94" s="1"/>
    </row>
    <row r="95" spans="1:10">
      <c r="A95" s="3"/>
      <c r="B95" s="31">
        <f>B92+G92</f>
        <v>-3.3272627999999993</v>
      </c>
      <c r="C95" s="31">
        <f>D92+I92</f>
        <v>-3.325419799999997</v>
      </c>
      <c r="D95" s="31">
        <f>C92+H92</f>
        <v>1.8430000000027036E-3</v>
      </c>
      <c r="E95" s="31">
        <f>E92+J92</f>
        <v>0</v>
      </c>
      <c r="F95" s="1"/>
      <c r="H95" s="1"/>
      <c r="I95" s="1"/>
      <c r="J95" s="1"/>
    </row>
    <row r="97" spans="1:11">
      <c r="A97" s="3" t="s">
        <v>0</v>
      </c>
      <c r="B97" s="1"/>
      <c r="C97" s="1"/>
      <c r="D97" s="1"/>
      <c r="E97" s="1"/>
      <c r="F97" s="1"/>
      <c r="G97" s="1"/>
      <c r="H97" s="1"/>
      <c r="I97" s="1"/>
      <c r="J97" s="1"/>
    </row>
    <row r="98" spans="1:11">
      <c r="A98" s="24" t="s">
        <v>1</v>
      </c>
      <c r="B98" s="3" t="s">
        <v>32</v>
      </c>
      <c r="C98" s="3" t="s">
        <v>58</v>
      </c>
      <c r="D98" s="3" t="s">
        <v>60</v>
      </c>
      <c r="E98" s="3" t="s">
        <v>62</v>
      </c>
      <c r="F98" s="3" t="s">
        <v>61</v>
      </c>
      <c r="G98" s="22" t="s">
        <v>33</v>
      </c>
      <c r="H98" s="46"/>
      <c r="I98" s="46"/>
      <c r="J98" s="46"/>
    </row>
    <row r="99" spans="1:11">
      <c r="A99" s="3"/>
      <c r="B99" s="4" t="s">
        <v>34</v>
      </c>
      <c r="C99" s="5">
        <f>K99</f>
        <v>8.17</v>
      </c>
      <c r="D99" s="5">
        <f>K100</f>
        <v>18.89</v>
      </c>
      <c r="E99" s="5">
        <f>K101</f>
        <v>7.3825000000000003</v>
      </c>
      <c r="F99" s="5">
        <f>K102</f>
        <v>0.51</v>
      </c>
      <c r="G99" s="22" t="s">
        <v>35</v>
      </c>
      <c r="H99" s="46"/>
      <c r="I99" s="46"/>
      <c r="J99" s="46"/>
      <c r="K99" s="1">
        <f>'ITEM Nº2'!C2</f>
        <v>8.17</v>
      </c>
    </row>
    <row r="100" spans="1:11">
      <c r="A100" s="3"/>
      <c r="B100" s="1"/>
      <c r="C100" s="1"/>
      <c r="D100" s="1"/>
      <c r="E100" s="1"/>
      <c r="F100" s="1"/>
      <c r="G100" s="22"/>
      <c r="H100" s="46"/>
      <c r="I100" s="46"/>
      <c r="J100" s="46"/>
      <c r="K100" s="1">
        <f>'ITEM Nº2'!C3</f>
        <v>18.89</v>
      </c>
    </row>
    <row r="101" spans="1:11">
      <c r="A101" s="24" t="s">
        <v>83</v>
      </c>
      <c r="B101" s="3" t="s">
        <v>36</v>
      </c>
      <c r="C101" s="3" t="s">
        <v>37</v>
      </c>
      <c r="D101" s="3" t="s">
        <v>38</v>
      </c>
      <c r="E101" s="3" t="s">
        <v>39</v>
      </c>
      <c r="G101" s="1"/>
      <c r="H101" s="46"/>
      <c r="I101" s="46"/>
      <c r="J101" s="46"/>
      <c r="K101" s="1">
        <f>'ITEM Nº2'!C4</f>
        <v>7.3825000000000003</v>
      </c>
    </row>
    <row r="102" spans="1:11">
      <c r="A102" s="3"/>
      <c r="B102" s="25">
        <f>C99*2.20462</f>
        <v>18.011745399999999</v>
      </c>
      <c r="C102" s="25">
        <f>D99*1.8+32</f>
        <v>66.00200000000001</v>
      </c>
      <c r="D102" s="25">
        <f>E99*(14.6959793/1.03326)</f>
        <v>105.00074248712811</v>
      </c>
      <c r="E102" s="25">
        <f>F99*(3.28084^3)</f>
        <v>18.010481756965319</v>
      </c>
      <c r="G102" s="1"/>
      <c r="H102" s="46"/>
      <c r="I102" s="46"/>
      <c r="J102" s="46"/>
      <c r="K102" s="1">
        <f>'ITEM Nº2'!C5</f>
        <v>0.51</v>
      </c>
    </row>
    <row r="103" spans="1:11">
      <c r="A103" s="3"/>
      <c r="B103" s="25"/>
      <c r="C103" s="23"/>
      <c r="D103" s="23"/>
      <c r="E103" s="25"/>
      <c r="G103" s="1"/>
      <c r="H103" s="46"/>
      <c r="I103" s="46"/>
      <c r="J103" s="46"/>
    </row>
    <row r="104" spans="1:11">
      <c r="A104" s="24" t="s">
        <v>82</v>
      </c>
      <c r="B104" s="23">
        <f>ROUND(B102,0)</f>
        <v>18</v>
      </c>
      <c r="C104" s="23">
        <f>ROUND(C102,0)</f>
        <v>66</v>
      </c>
      <c r="D104" s="23">
        <f>ROUND(D102,0)</f>
        <v>105</v>
      </c>
      <c r="E104" s="23">
        <f>ROUND(E102,0)</f>
        <v>18</v>
      </c>
      <c r="G104" s="1"/>
      <c r="H104" s="46"/>
      <c r="I104" s="46"/>
      <c r="J104" s="46"/>
    </row>
    <row r="105" spans="1:11">
      <c r="A105" s="3"/>
      <c r="B105" s="25"/>
      <c r="C105" s="23"/>
      <c r="D105" s="23"/>
      <c r="E105" s="25"/>
      <c r="G105" s="1"/>
    </row>
    <row r="106" spans="1:11">
      <c r="A106" s="3" t="s">
        <v>40</v>
      </c>
      <c r="B106" s="3" t="s">
        <v>37</v>
      </c>
      <c r="C106" s="3" t="s">
        <v>98</v>
      </c>
      <c r="D106" s="4" t="s">
        <v>97</v>
      </c>
      <c r="E106" s="3" t="s">
        <v>96</v>
      </c>
      <c r="F106" s="3" t="s">
        <v>95</v>
      </c>
      <c r="H106" s="47" t="s">
        <v>89</v>
      </c>
      <c r="I106" s="48"/>
      <c r="J106" s="49"/>
    </row>
    <row r="107" spans="1:11">
      <c r="A107" s="3"/>
      <c r="B107" s="17">
        <f>C104</f>
        <v>66</v>
      </c>
      <c r="C107" s="1">
        <v>0.31630000000000003</v>
      </c>
      <c r="D107" s="1">
        <v>34.06</v>
      </c>
      <c r="E107" s="1">
        <v>1.6039999999999999E-2</v>
      </c>
      <c r="F107" s="1">
        <f>ROUND(E104/B104,3)</f>
        <v>1</v>
      </c>
      <c r="H107" s="1"/>
      <c r="I107" s="1"/>
      <c r="J107" s="1"/>
    </row>
    <row r="108" spans="1:11">
      <c r="A108" s="3"/>
      <c r="B108" s="3"/>
      <c r="C108" s="1"/>
      <c r="D108" s="1"/>
      <c r="E108" s="1"/>
      <c r="F108" s="1"/>
      <c r="G108" s="1"/>
      <c r="H108" s="1"/>
      <c r="I108" s="1"/>
      <c r="J108" s="1"/>
    </row>
    <row r="109" spans="1:11">
      <c r="A109" s="3"/>
      <c r="B109" s="3" t="s">
        <v>38</v>
      </c>
      <c r="C109" s="3" t="s">
        <v>38</v>
      </c>
      <c r="D109" s="3" t="s">
        <v>45</v>
      </c>
      <c r="E109" s="3" t="s">
        <v>46</v>
      </c>
      <c r="F109" s="4" t="s">
        <v>47</v>
      </c>
      <c r="G109" s="4" t="s">
        <v>48</v>
      </c>
      <c r="H109" s="50" t="str">
        <f>IF(E107=D113,"líquido saturado",IF(E107&lt;D113,"líquido comprimido",IF(E107&lt;E113,"mezcla L+V",IF(E107=E113,"vapor saturado","vapor recalentado"))))</f>
        <v>líquido comprimido</v>
      </c>
      <c r="I109" s="51"/>
      <c r="J109" s="15" t="s">
        <v>99</v>
      </c>
    </row>
    <row r="110" spans="1:11">
      <c r="A110" s="3"/>
      <c r="B110" s="17">
        <f>D104</f>
        <v>105</v>
      </c>
      <c r="C110" s="1">
        <v>110.32</v>
      </c>
      <c r="D110" s="1">
        <v>1.7819999999999999E-2</v>
      </c>
      <c r="E110" s="1">
        <v>4.3070000000000004</v>
      </c>
      <c r="F110" s="1">
        <v>305.66000000000003</v>
      </c>
      <c r="G110" s="1">
        <v>1106.5</v>
      </c>
      <c r="J110" s="1">
        <f>D107</f>
        <v>34.06</v>
      </c>
    </row>
    <row r="111" spans="1:11">
      <c r="A111" s="3"/>
      <c r="B111" s="1"/>
      <c r="C111" s="1">
        <v>103.05</v>
      </c>
      <c r="D111" s="1">
        <v>1.7760000000000001E-2</v>
      </c>
      <c r="E111" s="1">
        <v>4.3070000000000004</v>
      </c>
      <c r="F111" s="1">
        <v>300.47000000000003</v>
      </c>
      <c r="G111" s="1">
        <v>1105.5999999999999</v>
      </c>
      <c r="H111" s="35" t="s">
        <v>100</v>
      </c>
      <c r="I111" s="34" t="str">
        <f>IF(F107&gt;D113,IF(F107&lt;E113,"mezcla L+V","vapor recalentado"),"líquido comprimido")</f>
        <v>mezcla L+V</v>
      </c>
      <c r="J111" s="1"/>
    </row>
    <row r="112" spans="1:11">
      <c r="A112" s="3"/>
      <c r="B112" s="1"/>
      <c r="C112" s="1">
        <f>C110-C111</f>
        <v>7.269999999999996</v>
      </c>
      <c r="D112" s="1">
        <f>D110-D111</f>
        <v>5.9999999999997555E-5</v>
      </c>
      <c r="E112" s="1">
        <f>E110-E111</f>
        <v>0</v>
      </c>
      <c r="F112" s="1">
        <f>F110-F111</f>
        <v>5.1899999999999977</v>
      </c>
      <c r="G112" s="1">
        <f>G110-G111</f>
        <v>0.90000000000009095</v>
      </c>
      <c r="H112" s="1"/>
      <c r="I112" s="1"/>
      <c r="J112" s="1"/>
    </row>
    <row r="113" spans="1:11">
      <c r="A113" s="3"/>
      <c r="B113" s="1"/>
      <c r="C113" s="1"/>
      <c r="D113" s="1">
        <f>ROUND(D110+(D112/C112)*(B110-C110),4)</f>
        <v>1.78E-2</v>
      </c>
      <c r="E113" s="1">
        <f>ROUND(E110+(E112/C112)*(B110-C110),3)</f>
        <v>4.3070000000000004</v>
      </c>
      <c r="F113" s="1">
        <f>ROUND(F110+(F112/C112)*(B110-C110),2)</f>
        <v>301.86</v>
      </c>
      <c r="G113" s="1">
        <f>ROUND(G110+(G112/C112)*(B110-C110),1)</f>
        <v>1105.8</v>
      </c>
      <c r="H113" s="1"/>
      <c r="I113" s="1"/>
      <c r="J113" s="1"/>
    </row>
    <row r="114" spans="1:11">
      <c r="A114" s="3"/>
      <c r="B114" s="1"/>
      <c r="C114" s="1"/>
      <c r="D114" s="1"/>
      <c r="E114" s="1"/>
      <c r="F114" s="1"/>
      <c r="G114" s="1"/>
      <c r="H114" s="1"/>
      <c r="I114" s="1"/>
      <c r="J114" s="1"/>
    </row>
    <row r="115" spans="1:11">
      <c r="A115" s="3"/>
      <c r="B115" s="3" t="s">
        <v>45</v>
      </c>
      <c r="C115" s="3" t="s">
        <v>46</v>
      </c>
      <c r="D115" s="3" t="s">
        <v>49</v>
      </c>
      <c r="E115" s="15" t="s">
        <v>50</v>
      </c>
      <c r="F115" s="11" t="s">
        <v>51</v>
      </c>
      <c r="G115" s="16" t="s">
        <v>52</v>
      </c>
      <c r="H115" s="4" t="s">
        <v>53</v>
      </c>
      <c r="I115" s="4" t="s">
        <v>54</v>
      </c>
      <c r="J115" s="1"/>
    </row>
    <row r="116" spans="1:11">
      <c r="A116" s="3"/>
      <c r="B116" s="1">
        <f>D113</f>
        <v>1.78E-2</v>
      </c>
      <c r="C116" s="1">
        <f>E113</f>
        <v>4.3070000000000004</v>
      </c>
      <c r="D116" s="1">
        <f>ROUND(((F107-B116)/(C116-B116)),4)</f>
        <v>0.22900000000000001</v>
      </c>
      <c r="E116" s="1">
        <f>ROUND((1-D116)*F113+G113*D116,1)</f>
        <v>486</v>
      </c>
      <c r="F116" s="1"/>
      <c r="G116" s="1">
        <f>(E116-J110)</f>
        <v>451.94</v>
      </c>
      <c r="H116" s="1">
        <f>ROUND(D104*(F107-E107)*(0.000947831/0.737562)*144,2)</f>
        <v>19.12</v>
      </c>
      <c r="I116" s="1">
        <f>G116+H116</f>
        <v>471.06</v>
      </c>
      <c r="J116" s="1"/>
    </row>
    <row r="117" spans="1:11">
      <c r="A117" s="3"/>
      <c r="E117" s="1"/>
      <c r="F117" s="1"/>
      <c r="G117" s="1"/>
      <c r="H117" s="1"/>
      <c r="I117" s="1"/>
    </row>
    <row r="118" spans="1:11">
      <c r="A118" s="3"/>
      <c r="B118" s="24" t="s">
        <v>55</v>
      </c>
      <c r="C118" s="12" t="s">
        <v>56</v>
      </c>
      <c r="D118" s="3" t="s">
        <v>90</v>
      </c>
      <c r="E118" s="3" t="s">
        <v>91</v>
      </c>
      <c r="F118" s="4" t="s">
        <v>92</v>
      </c>
      <c r="G118" s="3" t="s">
        <v>93</v>
      </c>
      <c r="H118" s="4" t="s">
        <v>94</v>
      </c>
      <c r="I118" s="16" t="s">
        <v>52</v>
      </c>
      <c r="J118" s="4" t="s">
        <v>53</v>
      </c>
    </row>
    <row r="119" spans="1:11">
      <c r="A119" s="3"/>
      <c r="B119" s="14"/>
      <c r="C119" s="21">
        <f>F107</f>
        <v>1</v>
      </c>
      <c r="D119" s="1">
        <v>1.0256000000000001</v>
      </c>
      <c r="E119" s="1">
        <v>444.28</v>
      </c>
      <c r="F119" s="1">
        <v>1118.9000000000001</v>
      </c>
      <c r="G119" s="1">
        <f>E122</f>
        <v>462.7</v>
      </c>
      <c r="H119" s="1">
        <f>F122</f>
        <v>1118.9000000000001</v>
      </c>
      <c r="I119" s="1">
        <f>(H119-E116)</f>
        <v>632.90000000000009</v>
      </c>
      <c r="J119" s="1">
        <v>0</v>
      </c>
    </row>
    <row r="120" spans="1:11">
      <c r="A120" s="3"/>
      <c r="C120" s="1"/>
      <c r="D120" s="1">
        <v>0.99419999999999997</v>
      </c>
      <c r="E120" s="1">
        <v>466.87</v>
      </c>
      <c r="F120" s="1">
        <v>1118.9000000000001</v>
      </c>
      <c r="G120" s="1"/>
      <c r="H120" s="1"/>
      <c r="I120" s="1"/>
      <c r="J120" s="4"/>
    </row>
    <row r="121" spans="1:11">
      <c r="A121" s="3"/>
      <c r="C121" s="1"/>
      <c r="D121" s="1">
        <f>D119-D120</f>
        <v>3.1400000000000095E-2</v>
      </c>
      <c r="E121" s="1">
        <f>E119-E120</f>
        <v>-22.590000000000032</v>
      </c>
      <c r="F121" s="1">
        <f>F119-F120</f>
        <v>0</v>
      </c>
      <c r="G121" s="1"/>
      <c r="H121" s="1"/>
      <c r="I121" s="1"/>
      <c r="J121" s="5"/>
    </row>
    <row r="122" spans="1:11">
      <c r="A122" s="3"/>
      <c r="B122" s="1"/>
      <c r="C122" s="1"/>
      <c r="D122" s="1"/>
      <c r="E122" s="1">
        <f>ROUND(E119+(E121/D121)*(C119-D119),1)</f>
        <v>462.7</v>
      </c>
      <c r="F122" s="1">
        <f>ROUND(F119+(F121/D121)*(C119-D119),1)</f>
        <v>1118.9000000000001</v>
      </c>
      <c r="G122" s="1"/>
      <c r="H122" s="1"/>
      <c r="I122" s="1"/>
      <c r="J122" s="5"/>
    </row>
    <row r="123" spans="1:11">
      <c r="A123" s="3"/>
    </row>
    <row r="124" spans="1:11">
      <c r="A124" s="3"/>
      <c r="B124" s="4" t="s">
        <v>54</v>
      </c>
    </row>
    <row r="125" spans="1:11">
      <c r="A125" s="3"/>
      <c r="B125" s="1">
        <f>I119</f>
        <v>632.90000000000009</v>
      </c>
      <c r="I125" s="5"/>
      <c r="J125" s="5"/>
      <c r="K125" s="5"/>
    </row>
    <row r="126" spans="1:11">
      <c r="A126" s="3"/>
      <c r="I126" s="5"/>
      <c r="J126" s="5"/>
      <c r="K126" s="5"/>
    </row>
    <row r="127" spans="1:11">
      <c r="A127" s="3" t="s">
        <v>79</v>
      </c>
      <c r="B127" s="27" t="s">
        <v>57</v>
      </c>
      <c r="C127" s="27" t="s">
        <v>71</v>
      </c>
      <c r="D127" s="27" t="s">
        <v>69</v>
      </c>
      <c r="E127" s="27" t="s">
        <v>68</v>
      </c>
      <c r="F127" s="27" t="s">
        <v>70</v>
      </c>
      <c r="G127" s="27" t="s">
        <v>72</v>
      </c>
      <c r="K127" s="5"/>
    </row>
    <row r="128" spans="1:11">
      <c r="A128" s="3"/>
      <c r="B128" s="28">
        <f>G119</f>
        <v>462.7</v>
      </c>
      <c r="C128" s="28">
        <f>ROUND((I116+B125)*B104,1)</f>
        <v>19871.3</v>
      </c>
      <c r="D128" s="28">
        <f>ROUND((H116+J119)*B104,1)</f>
        <v>344.2</v>
      </c>
      <c r="E128" s="28">
        <f>ROUND(B128*(100/14.50381),1)</f>
        <v>3190.2</v>
      </c>
      <c r="F128" s="28">
        <f>ROUND(D128*(1/0.947831),1)</f>
        <v>363.1</v>
      </c>
      <c r="G128" s="28">
        <f>ROUND(C128*(1/0.947831),1)</f>
        <v>20965</v>
      </c>
      <c r="K128" s="5"/>
    </row>
    <row r="130" spans="1:11">
      <c r="A130" s="3" t="s">
        <v>66</v>
      </c>
    </row>
    <row r="131" spans="1:11">
      <c r="A131" s="3" t="s">
        <v>59</v>
      </c>
      <c r="B131" s="1"/>
      <c r="C131" s="1"/>
      <c r="D131" s="1"/>
      <c r="E131" s="1"/>
      <c r="F131" s="1"/>
      <c r="G131" s="1"/>
      <c r="H131" s="1"/>
      <c r="I131" s="1"/>
    </row>
    <row r="132" spans="1:11">
      <c r="A132" s="24" t="s">
        <v>1</v>
      </c>
      <c r="B132" s="22" t="s">
        <v>2</v>
      </c>
      <c r="C132" s="3" t="s">
        <v>3</v>
      </c>
      <c r="D132" s="3" t="s">
        <v>14</v>
      </c>
      <c r="E132" s="3" t="s">
        <v>7</v>
      </c>
      <c r="F132" s="3" t="s">
        <v>151</v>
      </c>
      <c r="G132" s="3" t="s">
        <v>11</v>
      </c>
      <c r="H132" s="4" t="s">
        <v>4</v>
      </c>
    </row>
    <row r="133" spans="1:11">
      <c r="A133" s="3"/>
      <c r="B133" s="22" t="s">
        <v>5</v>
      </c>
      <c r="C133" s="6">
        <v>2.5</v>
      </c>
      <c r="D133" s="1">
        <f>K133</f>
        <v>4</v>
      </c>
      <c r="E133" s="18">
        <f>K134</f>
        <v>28</v>
      </c>
      <c r="F133" s="8">
        <f>K135</f>
        <v>8</v>
      </c>
      <c r="G133" s="1">
        <f>K136</f>
        <v>28</v>
      </c>
      <c r="H133" s="7">
        <v>8.3139999999999993E-5</v>
      </c>
      <c r="K133" s="1">
        <v>4</v>
      </c>
    </row>
    <row r="134" spans="1:11">
      <c r="A134" s="3"/>
      <c r="B134" s="1"/>
      <c r="C134" s="1"/>
      <c r="D134" s="5"/>
      <c r="E134" s="4"/>
      <c r="F134" s="5"/>
      <c r="K134" s="1">
        <v>28</v>
      </c>
    </row>
    <row r="135" spans="1:11">
      <c r="A135" s="24" t="s">
        <v>6</v>
      </c>
      <c r="B135" s="3" t="s">
        <v>7</v>
      </c>
      <c r="C135" s="22" t="s">
        <v>8</v>
      </c>
      <c r="D135" s="3" t="s">
        <v>9</v>
      </c>
      <c r="E135" s="22" t="s">
        <v>10</v>
      </c>
      <c r="F135" s="3" t="s">
        <v>11</v>
      </c>
      <c r="K135" s="1">
        <v>8</v>
      </c>
    </row>
    <row r="136" spans="1:11">
      <c r="A136" s="3"/>
      <c r="B136" s="5">
        <f>E133</f>
        <v>28</v>
      </c>
      <c r="C136" s="22" t="s">
        <v>12</v>
      </c>
      <c r="D136" s="9">
        <f>((D138*D140)/H133)</f>
        <v>150.57499999999999</v>
      </c>
      <c r="E136" s="22" t="s">
        <v>13</v>
      </c>
      <c r="F136" s="5">
        <f>G133</f>
        <v>28</v>
      </c>
      <c r="K136" s="1">
        <v>28</v>
      </c>
    </row>
    <row r="137" spans="1:11">
      <c r="A137" s="3"/>
      <c r="B137" s="3" t="s">
        <v>14</v>
      </c>
      <c r="C137" s="22" t="s">
        <v>15</v>
      </c>
      <c r="D137" s="3" t="s">
        <v>16</v>
      </c>
      <c r="E137" s="22" t="s">
        <v>17</v>
      </c>
      <c r="F137" s="3" t="s">
        <v>18</v>
      </c>
    </row>
    <row r="138" spans="1:11">
      <c r="A138" s="3"/>
      <c r="B138" s="5">
        <f>D133</f>
        <v>4</v>
      </c>
      <c r="C138" s="22" t="s">
        <v>19</v>
      </c>
      <c r="D138" s="5">
        <f>B138</f>
        <v>4</v>
      </c>
      <c r="E138" s="22" t="s">
        <v>19</v>
      </c>
      <c r="F138" s="5">
        <f>F133</f>
        <v>8</v>
      </c>
    </row>
    <row r="139" spans="1:11">
      <c r="A139" s="3"/>
      <c r="B139" s="3" t="s">
        <v>20</v>
      </c>
      <c r="C139" s="3"/>
      <c r="D139" s="3" t="s">
        <v>21</v>
      </c>
      <c r="E139" s="3"/>
      <c r="F139" s="3" t="s">
        <v>31</v>
      </c>
    </row>
    <row r="140" spans="1:11">
      <c r="A140" s="3"/>
      <c r="B140" s="10">
        <f>(H133*(B136+273.15)/B138)</f>
        <v>6.2594027499999995E-3</v>
      </c>
      <c r="C140" s="10"/>
      <c r="D140" s="10">
        <f>F140</f>
        <v>3.1297013749999997E-3</v>
      </c>
      <c r="E140" s="10"/>
      <c r="F140" s="10">
        <f>(H133*(F136+273.15)/F138)</f>
        <v>3.1297013749999997E-3</v>
      </c>
    </row>
    <row r="141" spans="1:11">
      <c r="A141" s="3"/>
      <c r="B141" s="1"/>
      <c r="C141" s="1"/>
      <c r="D141" s="1"/>
      <c r="E141" s="1"/>
      <c r="F141" s="1"/>
      <c r="G141" s="1"/>
      <c r="H141" s="1"/>
      <c r="I141" s="1"/>
      <c r="J141" s="1"/>
    </row>
    <row r="142" spans="1:11">
      <c r="A142" s="24" t="s">
        <v>23</v>
      </c>
      <c r="B142" s="27" t="s">
        <v>73</v>
      </c>
      <c r="C142" s="29" t="s">
        <v>75</v>
      </c>
      <c r="D142" s="27" t="s">
        <v>74</v>
      </c>
      <c r="E142" s="29" t="s">
        <v>76</v>
      </c>
      <c r="F142" s="11" t="s">
        <v>26</v>
      </c>
      <c r="G142" s="27" t="s">
        <v>73</v>
      </c>
      <c r="H142" s="29" t="s">
        <v>75</v>
      </c>
      <c r="I142" s="27" t="s">
        <v>24</v>
      </c>
      <c r="J142" s="29" t="s">
        <v>76</v>
      </c>
    </row>
    <row r="143" spans="1:11">
      <c r="A143" s="3"/>
      <c r="B143" s="31">
        <f>ROUND((H133*(D136-(B136+273.15)))*(1/0.01),2)</f>
        <v>-1.25</v>
      </c>
      <c r="C143" s="31">
        <f>ROUND((C133*H133*(D136-(B136+273.15)))*(1/0.01),2)</f>
        <v>-3.13</v>
      </c>
      <c r="D143" s="31">
        <f>C143+B143</f>
        <v>-4.38</v>
      </c>
      <c r="E143" s="31">
        <f>ROUND(((C133+1)*H133*(D136-(B136+273.15)))*(1/0.01),2)</f>
        <v>-4.38</v>
      </c>
      <c r="F143" s="10"/>
      <c r="G143" s="31">
        <f>ROUND(H133*(F136+273.15)*(LN(F140/D140)),2)</f>
        <v>0</v>
      </c>
      <c r="H143" s="31">
        <f>ROUND((C133*H133*((F136+273.15)-D136))*100,2)</f>
        <v>3.13</v>
      </c>
      <c r="I143" s="31">
        <f>H143+G143</f>
        <v>3.13</v>
      </c>
      <c r="J143" s="31">
        <f>ROUND(((C133+1)*H133*((F136+273.15)-D136))*100,2)</f>
        <v>4.38</v>
      </c>
    </row>
    <row r="144" spans="1:11">
      <c r="A144" s="3"/>
      <c r="B144" s="1"/>
      <c r="C144" s="1"/>
      <c r="D144" s="1"/>
      <c r="E144" s="1"/>
      <c r="F144" s="1"/>
      <c r="G144" s="1"/>
      <c r="H144" s="1"/>
      <c r="J144" s="1"/>
    </row>
    <row r="145" spans="1:10">
      <c r="A145" s="24" t="s">
        <v>27</v>
      </c>
      <c r="B145" s="27" t="s">
        <v>73</v>
      </c>
      <c r="C145" s="27" t="s">
        <v>74</v>
      </c>
      <c r="D145" s="29" t="s">
        <v>75</v>
      </c>
      <c r="E145" s="29" t="s">
        <v>76</v>
      </c>
      <c r="G145" s="1"/>
      <c r="H145" s="1"/>
      <c r="J145" s="1"/>
    </row>
    <row r="146" spans="1:10">
      <c r="A146" s="3"/>
      <c r="B146" s="31">
        <f>B143+G143</f>
        <v>-1.25</v>
      </c>
      <c r="C146" s="31">
        <f>D143+I143</f>
        <v>-1.25</v>
      </c>
      <c r="D146" s="31">
        <f>C143+H143</f>
        <v>0</v>
      </c>
      <c r="E146" s="31">
        <f>E143+J143</f>
        <v>0</v>
      </c>
      <c r="G146" s="1"/>
      <c r="H146" s="1"/>
      <c r="I146" s="1"/>
      <c r="J146" s="1"/>
    </row>
    <row r="147" spans="1:10">
      <c r="A147" s="3"/>
      <c r="B147" s="1"/>
      <c r="C147" s="1"/>
      <c r="D147" s="1"/>
      <c r="E147" s="1"/>
      <c r="F147" s="1"/>
      <c r="G147" s="1"/>
      <c r="H147" s="1"/>
      <c r="I147" s="1"/>
      <c r="J147" s="1"/>
    </row>
    <row r="148" spans="1:10">
      <c r="A148" s="24" t="s">
        <v>28</v>
      </c>
      <c r="B148" s="3" t="s">
        <v>7</v>
      </c>
      <c r="C148" s="22" t="s">
        <v>8</v>
      </c>
      <c r="D148" s="3" t="s">
        <v>9</v>
      </c>
      <c r="E148" s="22" t="s">
        <v>10</v>
      </c>
      <c r="F148" s="3" t="s">
        <v>11</v>
      </c>
      <c r="G148" s="1"/>
      <c r="H148" s="1"/>
      <c r="I148" s="1"/>
      <c r="J148" s="1"/>
    </row>
    <row r="149" spans="1:10">
      <c r="A149" s="3"/>
      <c r="B149" s="5">
        <f>E133</f>
        <v>28</v>
      </c>
      <c r="C149" s="22" t="s">
        <v>13</v>
      </c>
      <c r="D149" s="9">
        <f>(D151*D153/H133)</f>
        <v>602.29999999999995</v>
      </c>
      <c r="E149" s="22" t="s">
        <v>12</v>
      </c>
      <c r="F149" s="5">
        <f>G133</f>
        <v>28</v>
      </c>
      <c r="G149" s="1"/>
      <c r="H149" s="1"/>
      <c r="I149" s="1"/>
      <c r="J149" s="1"/>
    </row>
    <row r="150" spans="1:10">
      <c r="A150" s="3"/>
      <c r="B150" s="3" t="s">
        <v>14</v>
      </c>
      <c r="C150" s="22" t="s">
        <v>17</v>
      </c>
      <c r="D150" s="3" t="s">
        <v>16</v>
      </c>
      <c r="E150" s="22" t="s">
        <v>15</v>
      </c>
      <c r="F150" s="3" t="s">
        <v>18</v>
      </c>
      <c r="G150" s="1"/>
      <c r="H150" s="1"/>
      <c r="I150" s="1"/>
      <c r="J150" s="1"/>
    </row>
    <row r="151" spans="1:10">
      <c r="A151" s="3"/>
      <c r="B151" s="5">
        <f>D133</f>
        <v>4</v>
      </c>
      <c r="C151" s="22" t="s">
        <v>19</v>
      </c>
      <c r="D151" s="5">
        <f>F151</f>
        <v>8</v>
      </c>
      <c r="E151" s="22" t="s">
        <v>19</v>
      </c>
      <c r="F151" s="5">
        <f>F133</f>
        <v>8</v>
      </c>
      <c r="G151" s="1"/>
      <c r="H151" s="1"/>
      <c r="I151" s="1"/>
      <c r="J151" s="1"/>
    </row>
    <row r="152" spans="1:10">
      <c r="A152" s="3"/>
      <c r="B152" s="3" t="s">
        <v>29</v>
      </c>
      <c r="C152" s="3"/>
      <c r="D152" s="3" t="s">
        <v>30</v>
      </c>
      <c r="E152" s="3"/>
      <c r="F152" s="3" t="s">
        <v>31</v>
      </c>
      <c r="G152" s="1"/>
      <c r="H152" s="1"/>
      <c r="I152" s="1"/>
      <c r="J152" s="1"/>
    </row>
    <row r="153" spans="1:10">
      <c r="A153" s="3"/>
      <c r="B153" s="1">
        <f>B140</f>
        <v>6.2594027499999995E-3</v>
      </c>
      <c r="C153" s="1"/>
      <c r="D153" s="13">
        <f>B153</f>
        <v>6.2594027499999995E-3</v>
      </c>
      <c r="E153" s="13"/>
      <c r="F153" s="13">
        <f>H133*(F149+273.15)/F151</f>
        <v>3.1297013749999997E-3</v>
      </c>
      <c r="G153" s="1"/>
      <c r="H153" s="1"/>
      <c r="I153" s="1"/>
      <c r="J153" s="1"/>
    </row>
    <row r="154" spans="1:10">
      <c r="A154" s="3"/>
      <c r="B154" s="1"/>
      <c r="C154" s="1"/>
      <c r="D154" s="1"/>
      <c r="E154" s="1"/>
      <c r="F154" s="1"/>
      <c r="G154" s="1"/>
      <c r="H154" s="1"/>
      <c r="I154" s="1"/>
      <c r="J154" s="1"/>
    </row>
    <row r="155" spans="1:10">
      <c r="A155" s="24" t="s">
        <v>23</v>
      </c>
      <c r="B155" s="27" t="s">
        <v>73</v>
      </c>
      <c r="C155" s="29" t="s">
        <v>75</v>
      </c>
      <c r="D155" s="27" t="s">
        <v>74</v>
      </c>
      <c r="E155" s="29" t="s">
        <v>76</v>
      </c>
      <c r="F155" s="11" t="s">
        <v>26</v>
      </c>
      <c r="G155" s="27" t="s">
        <v>73</v>
      </c>
      <c r="H155" s="29" t="s">
        <v>75</v>
      </c>
      <c r="I155" s="27" t="s">
        <v>74</v>
      </c>
      <c r="J155" s="29" t="s">
        <v>25</v>
      </c>
    </row>
    <row r="156" spans="1:10">
      <c r="A156" s="3"/>
      <c r="B156" s="28">
        <f>H133*(B149+273.15)*(LN(D153/B153))</f>
        <v>0</v>
      </c>
      <c r="C156" s="31">
        <f>(C133*H133*(D149-(B149+273.15)))*100</f>
        <v>6.2594027499999996</v>
      </c>
      <c r="D156" s="31">
        <f>C156+B156</f>
        <v>6.2594027499999996</v>
      </c>
      <c r="E156" s="31">
        <f>((C133+1)*H133*(D149-(B149+273.15)))*100</f>
        <v>8.763163849999998</v>
      </c>
      <c r="F156" s="1"/>
      <c r="G156" s="31">
        <f>(H133*((F149+273.15)-D149))*100</f>
        <v>-2.5037610999999997</v>
      </c>
      <c r="H156" s="31">
        <f>(C133*H133*((F149+273.15)-D149))*100</f>
        <v>-6.2594027499999996</v>
      </c>
      <c r="I156" s="31">
        <f>H156+G156</f>
        <v>-8.7631638499999998</v>
      </c>
      <c r="J156" s="31">
        <f>((C133+1)*H133*((F149+273.15)-D149))*100</f>
        <v>-8.763163849999998</v>
      </c>
    </row>
    <row r="157" spans="1:10">
      <c r="A157" s="3"/>
      <c r="B157" s="1"/>
      <c r="C157" s="1"/>
      <c r="D157" s="1"/>
      <c r="E157" s="1"/>
      <c r="F157" s="1"/>
      <c r="G157" s="1"/>
      <c r="I157" s="1"/>
      <c r="J157" s="1"/>
    </row>
    <row r="158" spans="1:10">
      <c r="A158" s="24" t="s">
        <v>27</v>
      </c>
      <c r="B158" s="27" t="s">
        <v>73</v>
      </c>
      <c r="C158" s="27" t="s">
        <v>74</v>
      </c>
      <c r="D158" s="29" t="s">
        <v>75</v>
      </c>
      <c r="E158" s="29" t="s">
        <v>76</v>
      </c>
      <c r="F158" s="1"/>
      <c r="I158" s="1"/>
      <c r="J158" s="1"/>
    </row>
    <row r="159" spans="1:10">
      <c r="A159" s="3"/>
      <c r="B159" s="31">
        <f>B156+G156</f>
        <v>-2.5037610999999997</v>
      </c>
      <c r="C159" s="31">
        <f>D156+I156</f>
        <v>-2.5037611000000002</v>
      </c>
      <c r="D159" s="28">
        <f>C156+H156</f>
        <v>0</v>
      </c>
      <c r="E159" s="28">
        <f>E156+J156</f>
        <v>0</v>
      </c>
      <c r="F159" s="1"/>
      <c r="H159" s="1"/>
      <c r="I159" s="1"/>
      <c r="J159" s="1"/>
    </row>
    <row r="161" spans="1:11">
      <c r="A161" s="3" t="s">
        <v>0</v>
      </c>
      <c r="B161" s="1"/>
      <c r="C161" s="1"/>
      <c r="D161" s="1"/>
      <c r="E161" s="1"/>
      <c r="F161" s="1"/>
      <c r="G161" s="1"/>
      <c r="H161" s="1"/>
      <c r="I161" s="1"/>
      <c r="J161" s="1"/>
    </row>
    <row r="162" spans="1:11">
      <c r="A162" s="24" t="s">
        <v>1</v>
      </c>
      <c r="B162" s="3" t="s">
        <v>32</v>
      </c>
      <c r="C162" s="3" t="s">
        <v>78</v>
      </c>
      <c r="D162" s="3" t="s">
        <v>60</v>
      </c>
      <c r="E162" s="3" t="s">
        <v>62</v>
      </c>
      <c r="F162" s="3" t="s">
        <v>61</v>
      </c>
      <c r="G162" s="22" t="s">
        <v>33</v>
      </c>
      <c r="H162" s="46"/>
      <c r="I162" s="46"/>
      <c r="J162" s="46"/>
    </row>
    <row r="163" spans="1:11">
      <c r="A163" s="3"/>
      <c r="B163" s="5" t="s">
        <v>34</v>
      </c>
      <c r="C163" s="5">
        <f>K163</f>
        <v>9.98</v>
      </c>
      <c r="D163" s="5">
        <f>K164</f>
        <v>15.56</v>
      </c>
      <c r="E163" s="5">
        <f>K165</f>
        <v>7.0309999999999997</v>
      </c>
      <c r="F163" s="5">
        <f>K166</f>
        <v>0.53800000000000003</v>
      </c>
      <c r="G163" s="22" t="s">
        <v>35</v>
      </c>
      <c r="H163" s="46"/>
      <c r="I163" s="46"/>
      <c r="J163" s="46"/>
      <c r="K163" s="1">
        <f>'ITEM Nº2'!D2</f>
        <v>9.98</v>
      </c>
    </row>
    <row r="164" spans="1:11">
      <c r="A164" s="3"/>
      <c r="B164" s="1"/>
      <c r="C164" s="1"/>
      <c r="D164" s="1"/>
      <c r="E164" s="1"/>
      <c r="F164" s="1"/>
      <c r="G164" s="22"/>
      <c r="H164" s="46"/>
      <c r="I164" s="46"/>
      <c r="J164" s="46"/>
      <c r="K164" s="1">
        <f>'ITEM Nº2'!D3</f>
        <v>15.56</v>
      </c>
    </row>
    <row r="165" spans="1:11">
      <c r="A165" s="24" t="s">
        <v>83</v>
      </c>
      <c r="B165" s="3" t="s">
        <v>36</v>
      </c>
      <c r="C165" s="3" t="s">
        <v>37</v>
      </c>
      <c r="D165" s="3" t="s">
        <v>38</v>
      </c>
      <c r="E165" s="3" t="s">
        <v>39</v>
      </c>
      <c r="G165" s="1"/>
      <c r="H165" s="46"/>
      <c r="I165" s="46"/>
      <c r="J165" s="46"/>
      <c r="K165" s="1">
        <f>'ITEM Nº2'!D4</f>
        <v>7.0309999999999997</v>
      </c>
    </row>
    <row r="166" spans="1:11">
      <c r="A166" s="3"/>
      <c r="B166" s="25">
        <f>ROUND(C163*2.20462,2)</f>
        <v>22</v>
      </c>
      <c r="C166" s="25">
        <f>ROUND(D163*1.8+32,2)</f>
        <v>60.01</v>
      </c>
      <c r="D166" s="25">
        <f>ROUND(E163*(14.6959793/1.03326),2)</f>
        <v>100</v>
      </c>
      <c r="E166" s="25">
        <f>ROUND(F163*(3.28084^3),2)</f>
        <v>19</v>
      </c>
      <c r="G166" s="1"/>
      <c r="H166" s="46"/>
      <c r="I166" s="46"/>
      <c r="J166" s="46"/>
      <c r="K166" s="1">
        <f>'ITEM Nº2'!D5</f>
        <v>0.53800000000000003</v>
      </c>
    </row>
    <row r="167" spans="1:11">
      <c r="A167" s="3"/>
      <c r="B167" s="25"/>
      <c r="C167" s="23"/>
      <c r="D167" s="23"/>
      <c r="E167" s="25"/>
      <c r="G167" s="1"/>
      <c r="H167" s="46"/>
      <c r="I167" s="46"/>
      <c r="J167" s="46"/>
    </row>
    <row r="168" spans="1:11">
      <c r="A168" s="3" t="s">
        <v>82</v>
      </c>
      <c r="B168" s="23">
        <f>ROUND(B166,0)</f>
        <v>22</v>
      </c>
      <c r="C168" s="23">
        <f>ROUND(C166,0)</f>
        <v>60</v>
      </c>
      <c r="D168" s="23">
        <f>ROUND(D166,0)</f>
        <v>100</v>
      </c>
      <c r="E168" s="23">
        <f>ROUND(E166,0)</f>
        <v>19</v>
      </c>
      <c r="G168" s="1"/>
      <c r="H168" s="46"/>
      <c r="I168" s="46"/>
      <c r="J168" s="46"/>
    </row>
    <row r="169" spans="1:11">
      <c r="A169" s="3"/>
      <c r="B169" s="25"/>
      <c r="C169" s="23"/>
      <c r="D169" s="23"/>
      <c r="E169" s="25"/>
      <c r="G169" s="1"/>
    </row>
    <row r="170" spans="1:11">
      <c r="A170" s="3" t="s">
        <v>40</v>
      </c>
      <c r="B170" s="3" t="s">
        <v>37</v>
      </c>
      <c r="C170" s="3" t="s">
        <v>41</v>
      </c>
      <c r="D170" s="4" t="s">
        <v>42</v>
      </c>
      <c r="E170" s="3" t="s">
        <v>43</v>
      </c>
      <c r="F170" s="3" t="s">
        <v>44</v>
      </c>
      <c r="H170" s="47" t="s">
        <v>89</v>
      </c>
      <c r="I170" s="48"/>
      <c r="J170" s="49"/>
    </row>
    <row r="171" spans="1:11">
      <c r="A171" s="3"/>
      <c r="B171" s="17">
        <f>C168</f>
        <v>60</v>
      </c>
      <c r="C171" s="1">
        <v>0.25609999999999999</v>
      </c>
      <c r="D171" s="1">
        <v>28.06</v>
      </c>
      <c r="E171" s="1">
        <v>1.6029999999999999E-2</v>
      </c>
      <c r="F171" s="1">
        <f>ROUND(E168/B168,3)</f>
        <v>0.86399999999999999</v>
      </c>
      <c r="H171" s="1"/>
      <c r="I171" s="1"/>
      <c r="J171" s="1"/>
    </row>
    <row r="172" spans="1:11">
      <c r="A172" s="3"/>
      <c r="B172" s="22"/>
      <c r="C172" s="1"/>
      <c r="D172" s="1"/>
      <c r="E172" s="1"/>
      <c r="F172" s="1"/>
      <c r="G172" s="1"/>
      <c r="H172" s="1"/>
      <c r="I172" s="1"/>
      <c r="J172" s="1"/>
    </row>
    <row r="173" spans="1:11">
      <c r="A173" s="3"/>
      <c r="B173" s="3" t="s">
        <v>38</v>
      </c>
      <c r="C173" s="3" t="s">
        <v>38</v>
      </c>
      <c r="D173" s="3" t="s">
        <v>45</v>
      </c>
      <c r="E173" s="3" t="s">
        <v>46</v>
      </c>
      <c r="F173" s="4" t="s">
        <v>47</v>
      </c>
      <c r="G173" s="4" t="s">
        <v>48</v>
      </c>
      <c r="H173" s="50" t="str">
        <f>IF(E171=D177,"líquido saturado",IF(E171&lt;D177,"líquido comprimido",IF(E171&lt;E177,"mezcla L+V",IF(E171=E177,"vapor saturado","vapor recalentado"))))</f>
        <v>líquido comprimido</v>
      </c>
      <c r="I173" s="51"/>
      <c r="J173" s="15" t="s">
        <v>99</v>
      </c>
    </row>
    <row r="174" spans="1:11">
      <c r="A174" s="3"/>
      <c r="B174" s="17">
        <f>D168</f>
        <v>100</v>
      </c>
      <c r="C174" s="1">
        <v>96.16</v>
      </c>
      <c r="D174" s="1">
        <v>1.771E-2</v>
      </c>
      <c r="E174" s="1">
        <v>4.5979999999999999</v>
      </c>
      <c r="F174" s="1">
        <v>295.27999999999997</v>
      </c>
      <c r="G174" s="1">
        <v>1104.5999999999999</v>
      </c>
      <c r="J174" s="1">
        <f>D171</f>
        <v>28.06</v>
      </c>
    </row>
    <row r="175" spans="1:11">
      <c r="A175" s="3"/>
      <c r="B175" s="1"/>
      <c r="C175" s="1">
        <v>103.05</v>
      </c>
      <c r="D175" s="1">
        <v>1.7760000000000001E-2</v>
      </c>
      <c r="E175" s="1">
        <v>4.3070000000000004</v>
      </c>
      <c r="F175" s="1">
        <v>300.47000000000003</v>
      </c>
      <c r="G175" s="1">
        <v>1105.5999999999999</v>
      </c>
      <c r="H175" s="35" t="s">
        <v>100</v>
      </c>
      <c r="I175" s="34" t="str">
        <f>IF(F171&gt;D177,IF(F171&lt;E177,"mezcla L+V","vapor recalentado"),"líquido comprimido")</f>
        <v>mezcla L+V</v>
      </c>
      <c r="J175" s="1"/>
    </row>
    <row r="176" spans="1:11">
      <c r="A176" s="3"/>
      <c r="B176" s="1"/>
      <c r="C176" s="1">
        <f>C174-C175</f>
        <v>-6.8900000000000006</v>
      </c>
      <c r="D176" s="1">
        <f>D174-D175</f>
        <v>-5.0000000000001432E-5</v>
      </c>
      <c r="E176" s="1">
        <f>E174-E175</f>
        <v>0.29099999999999948</v>
      </c>
      <c r="F176" s="1">
        <f>F174-F175</f>
        <v>-5.1900000000000546</v>
      </c>
      <c r="G176" s="1">
        <f>G174-G175</f>
        <v>-1</v>
      </c>
      <c r="H176" s="1"/>
      <c r="I176" s="1"/>
      <c r="J176" s="1"/>
    </row>
    <row r="177" spans="1:11">
      <c r="A177" s="3"/>
      <c r="B177" s="1"/>
      <c r="C177" s="1"/>
      <c r="D177" s="1">
        <f>ROUND(D174+(D176/C176)*(B174-C174),4)</f>
        <v>1.77E-2</v>
      </c>
      <c r="E177" s="1">
        <f>ROUND(E174+(E176/C176)*(B174-C174),3)</f>
        <v>4.4359999999999999</v>
      </c>
      <c r="F177" s="1">
        <f>ROUND(F174+(F176/C176)*(B174-C174),2)</f>
        <v>298.17</v>
      </c>
      <c r="G177" s="1">
        <f>ROUND(G174+(G176/C176)*(B174-C174),1)</f>
        <v>1105.2</v>
      </c>
      <c r="H177" s="1"/>
      <c r="I177" s="1"/>
      <c r="J177" s="1"/>
    </row>
    <row r="178" spans="1:11">
      <c r="A178" s="3"/>
      <c r="B178" s="14"/>
      <c r="C178" s="1"/>
      <c r="D178" s="1"/>
      <c r="E178" s="1"/>
      <c r="F178" s="1"/>
      <c r="G178" s="1"/>
      <c r="H178" s="1"/>
      <c r="I178" s="1"/>
      <c r="J178" s="1"/>
    </row>
    <row r="179" spans="1:11">
      <c r="A179" s="3"/>
      <c r="B179" s="3" t="s">
        <v>45</v>
      </c>
      <c r="C179" s="3" t="s">
        <v>46</v>
      </c>
      <c r="D179" s="3" t="s">
        <v>49</v>
      </c>
      <c r="E179" s="15" t="s">
        <v>50</v>
      </c>
      <c r="F179" s="11" t="s">
        <v>51</v>
      </c>
      <c r="G179" s="16" t="s">
        <v>52</v>
      </c>
      <c r="H179" s="4" t="s">
        <v>53</v>
      </c>
      <c r="I179" s="4" t="s">
        <v>54</v>
      </c>
    </row>
    <row r="180" spans="1:11">
      <c r="A180" s="3"/>
      <c r="B180" s="1">
        <f>D177</f>
        <v>1.77E-2</v>
      </c>
      <c r="C180" s="1">
        <f>E177</f>
        <v>4.4359999999999999</v>
      </c>
      <c r="D180" s="1">
        <f>ROUND(((F171-B180)/(C180-B180)),3)</f>
        <v>0.192</v>
      </c>
      <c r="E180" s="1">
        <f>ROUND((1-D180)*F177+G177*D180,1)</f>
        <v>453.1</v>
      </c>
      <c r="F180" s="1"/>
      <c r="G180" s="1">
        <f>(E180-J174)</f>
        <v>425.04</v>
      </c>
      <c r="H180" s="1">
        <f>ROUND(D168*(F171-E171)*(0.000947831/0.737562)*144,2)</f>
        <v>15.69</v>
      </c>
      <c r="I180" s="1">
        <f>G180+H180</f>
        <v>440.73</v>
      </c>
      <c r="J180" s="1"/>
    </row>
    <row r="181" spans="1:11">
      <c r="A181" s="3"/>
      <c r="B181" s="1"/>
      <c r="C181" s="1"/>
      <c r="D181" s="1"/>
      <c r="E181" s="1"/>
      <c r="F181" s="1"/>
      <c r="G181" s="1"/>
      <c r="H181" s="1"/>
      <c r="I181" s="5"/>
      <c r="J181" s="5"/>
    </row>
    <row r="182" spans="1:11">
      <c r="A182" s="3"/>
      <c r="B182" s="36" t="s">
        <v>55</v>
      </c>
      <c r="C182" s="12" t="s">
        <v>56</v>
      </c>
      <c r="D182" s="3" t="s">
        <v>90</v>
      </c>
      <c r="E182" s="3" t="s">
        <v>91</v>
      </c>
      <c r="F182" s="4" t="s">
        <v>92</v>
      </c>
      <c r="G182" s="3" t="s">
        <v>93</v>
      </c>
      <c r="H182" s="4" t="s">
        <v>94</v>
      </c>
      <c r="I182" s="16" t="s">
        <v>52</v>
      </c>
      <c r="J182" s="4" t="s">
        <v>53</v>
      </c>
    </row>
    <row r="183" spans="1:11">
      <c r="A183" s="3"/>
      <c r="C183" s="21">
        <f>F171</f>
        <v>0.86399999999999999</v>
      </c>
      <c r="D183" s="1">
        <v>0.90080000000000005</v>
      </c>
      <c r="E183" s="1">
        <v>514.66999999999996</v>
      </c>
      <c r="F183" s="1">
        <v>1118.8</v>
      </c>
      <c r="G183" s="1">
        <f>E186</f>
        <v>536.29999999999995</v>
      </c>
      <c r="H183" s="1">
        <f>F186</f>
        <v>1118.7</v>
      </c>
      <c r="I183" s="1">
        <f>(H183-E180)</f>
        <v>665.6</v>
      </c>
      <c r="J183" s="1">
        <v>0</v>
      </c>
    </row>
    <row r="184" spans="1:11">
      <c r="A184" s="3"/>
      <c r="C184" s="1"/>
      <c r="D184" s="1">
        <v>0.85780000000000001</v>
      </c>
      <c r="E184" s="1">
        <v>539.94000000000005</v>
      </c>
      <c r="F184" s="1">
        <v>1118.7</v>
      </c>
      <c r="G184" s="1"/>
      <c r="H184" s="1"/>
      <c r="I184" s="1"/>
      <c r="J184" s="5"/>
    </row>
    <row r="185" spans="1:11">
      <c r="A185" s="3"/>
      <c r="C185" s="1"/>
      <c r="D185" s="1">
        <f>D183-D184</f>
        <v>4.3000000000000038E-2</v>
      </c>
      <c r="E185" s="1">
        <f>E183-E184</f>
        <v>-25.270000000000095</v>
      </c>
      <c r="F185" s="1">
        <f>F183-F184</f>
        <v>9.9999999999909051E-2</v>
      </c>
      <c r="G185" s="1"/>
      <c r="H185" s="1"/>
      <c r="I185" s="1"/>
      <c r="J185" s="5"/>
    </row>
    <row r="186" spans="1:11">
      <c r="A186" s="3"/>
      <c r="C186" s="1"/>
      <c r="D186" s="1"/>
      <c r="E186" s="1">
        <f>ROUND(E183+(E185/D185)*(C183-D183),1)</f>
        <v>536.29999999999995</v>
      </c>
      <c r="F186" s="1">
        <f>ROUND(F183+(F185/D185)*(C183-D183),1)</f>
        <v>1118.7</v>
      </c>
      <c r="G186" s="1"/>
      <c r="H186" s="1"/>
      <c r="I186" s="1"/>
      <c r="J186" s="5"/>
    </row>
    <row r="187" spans="1:11">
      <c r="A187" s="3"/>
      <c r="B187" s="1"/>
      <c r="C187" s="1"/>
      <c r="D187" s="1"/>
      <c r="E187" s="1"/>
      <c r="F187" s="1"/>
      <c r="G187" s="1"/>
      <c r="H187" s="1"/>
      <c r="I187" s="5"/>
      <c r="J187" s="5"/>
    </row>
    <row r="188" spans="1:11">
      <c r="A188" s="3"/>
      <c r="B188" s="4" t="s">
        <v>54</v>
      </c>
      <c r="C188" s="1"/>
      <c r="D188" s="1"/>
      <c r="E188" s="1"/>
      <c r="F188" s="1"/>
      <c r="G188" s="1"/>
      <c r="H188" s="1"/>
      <c r="I188" s="5"/>
      <c r="J188" s="5"/>
    </row>
    <row r="189" spans="1:11">
      <c r="A189" s="3"/>
      <c r="B189" s="1">
        <f>I183</f>
        <v>665.6</v>
      </c>
      <c r="C189" s="1"/>
      <c r="D189" s="1"/>
      <c r="E189" s="1"/>
      <c r="F189" s="1"/>
      <c r="G189" s="1"/>
      <c r="H189" s="1"/>
      <c r="I189" s="5"/>
      <c r="J189" s="5"/>
    </row>
    <row r="190" spans="1:11">
      <c r="A190" s="3"/>
      <c r="B190" s="1"/>
      <c r="C190" s="1"/>
      <c r="I190" s="1"/>
      <c r="J190" s="1"/>
    </row>
    <row r="191" spans="1:11">
      <c r="A191" s="3" t="s">
        <v>79</v>
      </c>
      <c r="B191" s="27" t="s">
        <v>57</v>
      </c>
      <c r="C191" s="27" t="s">
        <v>71</v>
      </c>
      <c r="D191" s="27" t="s">
        <v>69</v>
      </c>
      <c r="E191" s="27" t="s">
        <v>68</v>
      </c>
      <c r="F191" s="27" t="s">
        <v>70</v>
      </c>
      <c r="G191" s="27" t="s">
        <v>72</v>
      </c>
      <c r="H191" s="5"/>
      <c r="I191" s="5"/>
      <c r="J191" s="5"/>
      <c r="K191" s="5"/>
    </row>
    <row r="192" spans="1:11">
      <c r="A192" s="3"/>
      <c r="B192" s="28">
        <f>G183</f>
        <v>536.29999999999995</v>
      </c>
      <c r="C192" s="28">
        <f>ROUND((I180+B189)*B168,1)</f>
        <v>24339.3</v>
      </c>
      <c r="D192" s="28">
        <f>ROUND((H180+J183)*B168,1)</f>
        <v>345.2</v>
      </c>
      <c r="E192" s="28">
        <f>ROUND(B192*(100/14.50381),1)</f>
        <v>3697.6</v>
      </c>
      <c r="F192" s="28">
        <f>ROUND(D192*(1/0.947831),1)</f>
        <v>364.2</v>
      </c>
      <c r="G192" s="28">
        <f>ROUND(C192*(1/0.947831),1)</f>
        <v>25678.9</v>
      </c>
      <c r="H192" s="5"/>
      <c r="I192" s="5"/>
      <c r="J192" s="5"/>
      <c r="K192" s="5"/>
    </row>
    <row r="194" spans="1:11">
      <c r="A194" s="3" t="s">
        <v>65</v>
      </c>
    </row>
    <row r="195" spans="1:11">
      <c r="A195" s="3" t="s">
        <v>59</v>
      </c>
      <c r="B195" s="1"/>
      <c r="C195" s="1"/>
      <c r="D195" s="1"/>
      <c r="E195" s="1"/>
      <c r="F195" s="1"/>
      <c r="G195" s="1"/>
      <c r="H195" s="1"/>
      <c r="I195" s="1"/>
    </row>
    <row r="196" spans="1:11">
      <c r="A196" s="24" t="s">
        <v>1</v>
      </c>
      <c r="B196" s="3" t="s">
        <v>2</v>
      </c>
      <c r="C196" s="3" t="s">
        <v>3</v>
      </c>
      <c r="D196" s="3" t="s">
        <v>14</v>
      </c>
      <c r="E196" s="3" t="s">
        <v>7</v>
      </c>
      <c r="F196" s="3" t="s">
        <v>151</v>
      </c>
      <c r="G196" s="3" t="s">
        <v>11</v>
      </c>
      <c r="H196" s="4" t="s">
        <v>4</v>
      </c>
    </row>
    <row r="197" spans="1:11">
      <c r="A197" s="3"/>
      <c r="B197" s="3" t="s">
        <v>5</v>
      </c>
      <c r="C197" s="6">
        <v>2.5</v>
      </c>
      <c r="D197" s="1">
        <f>K197</f>
        <v>5</v>
      </c>
      <c r="E197" s="18">
        <f>K198</f>
        <v>29</v>
      </c>
      <c r="F197" s="8">
        <f>K199</f>
        <v>9</v>
      </c>
      <c r="G197" s="1">
        <f>K200</f>
        <v>29</v>
      </c>
      <c r="H197" s="7">
        <v>8.3139999999999993E-5</v>
      </c>
      <c r="K197" s="1">
        <v>5</v>
      </c>
    </row>
    <row r="198" spans="1:11">
      <c r="A198" s="3"/>
      <c r="B198" s="1"/>
      <c r="C198" s="1"/>
      <c r="D198" s="5"/>
      <c r="E198" s="4"/>
      <c r="F198" s="5"/>
      <c r="K198" s="1">
        <v>29</v>
      </c>
    </row>
    <row r="199" spans="1:11">
      <c r="A199" s="24" t="s">
        <v>6</v>
      </c>
      <c r="B199" s="3" t="s">
        <v>7</v>
      </c>
      <c r="C199" s="22" t="s">
        <v>8</v>
      </c>
      <c r="D199" s="3" t="s">
        <v>9</v>
      </c>
      <c r="E199" s="22" t="s">
        <v>10</v>
      </c>
      <c r="F199" s="3" t="s">
        <v>11</v>
      </c>
      <c r="K199" s="1">
        <v>9</v>
      </c>
    </row>
    <row r="200" spans="1:11">
      <c r="A200" s="3"/>
      <c r="B200" s="5">
        <f>E197</f>
        <v>29</v>
      </c>
      <c r="C200" s="22" t="s">
        <v>12</v>
      </c>
      <c r="D200" s="9">
        <f>((D202*D204)/H197)</f>
        <v>167.86111111111109</v>
      </c>
      <c r="E200" s="22" t="s">
        <v>13</v>
      </c>
      <c r="F200" s="5">
        <f>G197</f>
        <v>29</v>
      </c>
      <c r="K200" s="1">
        <v>29</v>
      </c>
    </row>
    <row r="201" spans="1:11">
      <c r="A201" s="3"/>
      <c r="B201" s="3" t="s">
        <v>14</v>
      </c>
      <c r="C201" s="22" t="s">
        <v>15</v>
      </c>
      <c r="D201" s="3" t="s">
        <v>16</v>
      </c>
      <c r="E201" s="22" t="s">
        <v>17</v>
      </c>
      <c r="F201" s="3" t="s">
        <v>18</v>
      </c>
    </row>
    <row r="202" spans="1:11">
      <c r="A202" s="3"/>
      <c r="B202" s="5">
        <f>D197</f>
        <v>5</v>
      </c>
      <c r="C202" s="22" t="s">
        <v>19</v>
      </c>
      <c r="D202" s="5">
        <f>B202</f>
        <v>5</v>
      </c>
      <c r="E202" s="22" t="s">
        <v>19</v>
      </c>
      <c r="F202" s="5">
        <f>F197</f>
        <v>9</v>
      </c>
    </row>
    <row r="203" spans="1:11">
      <c r="A203" s="3"/>
      <c r="B203" s="3" t="s">
        <v>20</v>
      </c>
      <c r="C203" s="22"/>
      <c r="D203" s="3" t="s">
        <v>21</v>
      </c>
      <c r="E203" s="22"/>
      <c r="F203" s="3" t="s">
        <v>22</v>
      </c>
    </row>
    <row r="204" spans="1:11">
      <c r="A204" s="3"/>
      <c r="B204" s="10">
        <f>(H197*(B200+273.15)/B202)</f>
        <v>5.024150199999999E-3</v>
      </c>
      <c r="C204" s="22"/>
      <c r="D204" s="10">
        <f>F204</f>
        <v>2.791194555555555E-3</v>
      </c>
      <c r="E204" s="22"/>
      <c r="F204" s="10">
        <f>(H197*(F200+273.15)/F202)</f>
        <v>2.791194555555555E-3</v>
      </c>
    </row>
    <row r="205" spans="1:11">
      <c r="A205" s="3"/>
      <c r="B205" s="1"/>
      <c r="C205" s="1"/>
      <c r="D205" s="1"/>
      <c r="E205" s="1"/>
      <c r="F205" s="1"/>
      <c r="G205" s="1"/>
      <c r="H205" s="1"/>
      <c r="I205" s="1"/>
      <c r="J205" s="1"/>
    </row>
    <row r="206" spans="1:11">
      <c r="A206" s="24" t="s">
        <v>23</v>
      </c>
      <c r="B206" s="27" t="s">
        <v>73</v>
      </c>
      <c r="C206" s="29" t="s">
        <v>75</v>
      </c>
      <c r="D206" s="27" t="s">
        <v>74</v>
      </c>
      <c r="E206" s="29" t="s">
        <v>76</v>
      </c>
      <c r="F206" s="11" t="s">
        <v>26</v>
      </c>
      <c r="G206" s="27" t="s">
        <v>73</v>
      </c>
      <c r="H206" s="29" t="s">
        <v>75</v>
      </c>
      <c r="I206" s="27" t="s">
        <v>24</v>
      </c>
      <c r="J206" s="29" t="s">
        <v>76</v>
      </c>
    </row>
    <row r="207" spans="1:11">
      <c r="A207" s="3"/>
      <c r="B207" s="31">
        <f>ROUND((H197*(D200-(B200+273.15)))*(1/0.01),2)</f>
        <v>-1.1200000000000001</v>
      </c>
      <c r="C207" s="31">
        <f>ROUND((C197*H197*(D200-(B200+273.15)))*(1/0.01),2)</f>
        <v>-2.79</v>
      </c>
      <c r="D207" s="31">
        <f>C207+B207</f>
        <v>-3.91</v>
      </c>
      <c r="E207" s="31">
        <f>ROUND(((C197+1)*H197*(D200-(B200+273.15)))*(1/0.01),2)</f>
        <v>-3.91</v>
      </c>
      <c r="F207" s="10"/>
      <c r="G207" s="31">
        <f>ROUND(H197*(F200+273.15)*(LN(F204/D204)),2)</f>
        <v>0</v>
      </c>
      <c r="H207" s="31">
        <f>ROUND((C197*H197*((F200+273.15)-D200))*100,2)</f>
        <v>2.79</v>
      </c>
      <c r="I207" s="31">
        <f>H207+G207</f>
        <v>2.79</v>
      </c>
      <c r="J207" s="31">
        <f>ROUND(((C197+1)*H197*((F200+273.15)-D200))*100,2)</f>
        <v>3.91</v>
      </c>
    </row>
    <row r="208" spans="1:11">
      <c r="A208" s="3"/>
      <c r="B208" s="1"/>
      <c r="C208" s="1"/>
      <c r="D208" s="1"/>
      <c r="E208" s="1"/>
      <c r="F208" s="1"/>
      <c r="G208" s="1"/>
      <c r="H208" s="1"/>
      <c r="J208" s="1"/>
    </row>
    <row r="209" spans="1:10">
      <c r="A209" s="24" t="s">
        <v>27</v>
      </c>
      <c r="B209" s="27" t="s">
        <v>73</v>
      </c>
      <c r="C209" s="27" t="s">
        <v>74</v>
      </c>
      <c r="D209" s="29" t="s">
        <v>75</v>
      </c>
      <c r="E209" s="29" t="s">
        <v>76</v>
      </c>
      <c r="G209" s="1"/>
      <c r="H209" s="1"/>
      <c r="J209" s="1"/>
    </row>
    <row r="210" spans="1:10">
      <c r="A210" s="3"/>
      <c r="B210" s="30">
        <f>B207+G207</f>
        <v>-1.1200000000000001</v>
      </c>
      <c r="C210" s="30">
        <f>D207+I207</f>
        <v>-1.1200000000000001</v>
      </c>
      <c r="D210" s="30">
        <f>C207+H207</f>
        <v>0</v>
      </c>
      <c r="E210" s="30">
        <f>E207+J207</f>
        <v>0</v>
      </c>
      <c r="G210" s="1"/>
      <c r="H210" s="1"/>
      <c r="I210" s="1"/>
      <c r="J210" s="1"/>
    </row>
    <row r="211" spans="1:10">
      <c r="A211" s="3"/>
      <c r="B211" s="1"/>
      <c r="C211" s="1"/>
      <c r="D211" s="1"/>
      <c r="E211" s="1"/>
      <c r="F211" s="1"/>
      <c r="G211" s="1"/>
      <c r="H211" s="1"/>
      <c r="I211" s="1"/>
      <c r="J211" s="1"/>
    </row>
    <row r="212" spans="1:10">
      <c r="A212" s="24" t="s">
        <v>28</v>
      </c>
      <c r="B212" s="3" t="s">
        <v>7</v>
      </c>
      <c r="C212" s="22" t="s">
        <v>8</v>
      </c>
      <c r="D212" s="3" t="s">
        <v>9</v>
      </c>
      <c r="E212" s="22" t="s">
        <v>10</v>
      </c>
      <c r="F212" s="3" t="s">
        <v>11</v>
      </c>
      <c r="G212" s="1"/>
      <c r="H212" s="1"/>
      <c r="I212" s="1"/>
      <c r="J212" s="1"/>
    </row>
    <row r="213" spans="1:10">
      <c r="A213" s="3"/>
      <c r="B213" s="5">
        <f>E197</f>
        <v>29</v>
      </c>
      <c r="C213" s="22" t="s">
        <v>13</v>
      </c>
      <c r="D213" s="9">
        <f>(D215*D217/H197)</f>
        <v>543.87</v>
      </c>
      <c r="E213" s="22" t="s">
        <v>12</v>
      </c>
      <c r="F213" s="5">
        <f>G197</f>
        <v>29</v>
      </c>
      <c r="G213" s="1"/>
      <c r="H213" s="1"/>
      <c r="I213" s="1"/>
      <c r="J213" s="1"/>
    </row>
    <row r="214" spans="1:10">
      <c r="A214" s="3"/>
      <c r="B214" s="3" t="s">
        <v>14</v>
      </c>
      <c r="C214" s="22" t="s">
        <v>17</v>
      </c>
      <c r="D214" s="3" t="s">
        <v>16</v>
      </c>
      <c r="E214" s="22" t="s">
        <v>15</v>
      </c>
      <c r="F214" s="3" t="s">
        <v>18</v>
      </c>
      <c r="G214" s="1"/>
      <c r="H214" s="1"/>
      <c r="I214" s="1"/>
      <c r="J214" s="1"/>
    </row>
    <row r="215" spans="1:10">
      <c r="A215" s="3"/>
      <c r="B215" s="5">
        <f>D197</f>
        <v>5</v>
      </c>
      <c r="C215" s="22" t="s">
        <v>19</v>
      </c>
      <c r="D215" s="5">
        <f>F215</f>
        <v>9</v>
      </c>
      <c r="E215" s="22" t="s">
        <v>19</v>
      </c>
      <c r="F215" s="5">
        <f>F197</f>
        <v>9</v>
      </c>
      <c r="G215" s="1"/>
      <c r="H215" s="1"/>
      <c r="I215" s="1"/>
      <c r="J215" s="1"/>
    </row>
    <row r="216" spans="1:10">
      <c r="A216" s="3"/>
      <c r="B216" s="3" t="s">
        <v>29</v>
      </c>
      <c r="C216" s="22"/>
      <c r="D216" s="3" t="s">
        <v>30</v>
      </c>
      <c r="E216" s="22"/>
      <c r="F216" s="3" t="s">
        <v>31</v>
      </c>
      <c r="G216" s="1"/>
      <c r="H216" s="1"/>
      <c r="I216" s="1"/>
      <c r="J216" s="1"/>
    </row>
    <row r="217" spans="1:10">
      <c r="A217" s="3"/>
      <c r="B217" s="1">
        <f>B204</f>
        <v>5.024150199999999E-3</v>
      </c>
      <c r="C217" s="22"/>
      <c r="D217" s="13">
        <f>B217</f>
        <v>5.024150199999999E-3</v>
      </c>
      <c r="E217" s="22"/>
      <c r="F217" s="13">
        <f>H197*(F213+273.15)/F215</f>
        <v>2.791194555555555E-3</v>
      </c>
      <c r="G217" s="1"/>
      <c r="H217" s="1"/>
      <c r="I217" s="1"/>
      <c r="J217" s="1"/>
    </row>
    <row r="218" spans="1:10">
      <c r="A218" s="3"/>
      <c r="B218" s="1"/>
      <c r="C218" s="1"/>
      <c r="D218" s="1"/>
      <c r="E218" s="1"/>
      <c r="F218" s="1"/>
      <c r="G218" s="1"/>
      <c r="H218" s="1"/>
      <c r="I218" s="1"/>
      <c r="J218" s="1"/>
    </row>
    <row r="219" spans="1:10">
      <c r="A219" s="24" t="s">
        <v>23</v>
      </c>
      <c r="B219" s="27" t="s">
        <v>73</v>
      </c>
      <c r="C219" s="29" t="s">
        <v>75</v>
      </c>
      <c r="D219" s="27" t="s">
        <v>74</v>
      </c>
      <c r="E219" s="29" t="s">
        <v>76</v>
      </c>
      <c r="F219" s="11" t="s">
        <v>26</v>
      </c>
      <c r="G219" s="27" t="s">
        <v>73</v>
      </c>
      <c r="H219" s="29" t="s">
        <v>75</v>
      </c>
      <c r="I219" s="27" t="s">
        <v>74</v>
      </c>
      <c r="J219" s="29" t="s">
        <v>25</v>
      </c>
    </row>
    <row r="220" spans="1:10">
      <c r="A220" s="3"/>
      <c r="B220" s="28">
        <f>H197*(B213+273.15)*(LN(D217/B217))</f>
        <v>0</v>
      </c>
      <c r="C220" s="31">
        <f>(C197*H197*(D213-(B213+273.15)))*100</f>
        <v>5.0241502000000002</v>
      </c>
      <c r="D220" s="31">
        <f>C220+B220</f>
        <v>5.0241502000000002</v>
      </c>
      <c r="E220" s="31">
        <f>((C197+1)*H197*(D213-(B213+273.15)))*100</f>
        <v>7.03381028</v>
      </c>
      <c r="F220" s="1"/>
      <c r="G220" s="31">
        <f>(H197*((F213+273.15)-D213))*100</f>
        <v>-2.0096600799999997</v>
      </c>
      <c r="H220" s="31">
        <f>(C197*H197*((F213+273.15)-D213))*100</f>
        <v>-5.0241502000000002</v>
      </c>
      <c r="I220" s="31">
        <f>H220+G220</f>
        <v>-7.03381028</v>
      </c>
      <c r="J220" s="31">
        <f>((C197+1)*H197*((F213+273.15)-D213))*100</f>
        <v>-7.03381028</v>
      </c>
    </row>
    <row r="221" spans="1:10">
      <c r="A221" s="3"/>
      <c r="B221" s="1"/>
      <c r="C221" s="1"/>
      <c r="D221" s="1"/>
      <c r="E221" s="1"/>
      <c r="F221" s="1"/>
      <c r="G221" s="1"/>
      <c r="I221" s="1"/>
      <c r="J221" s="1"/>
    </row>
    <row r="222" spans="1:10">
      <c r="A222" s="24" t="s">
        <v>27</v>
      </c>
      <c r="B222" s="27" t="s">
        <v>73</v>
      </c>
      <c r="C222" s="27" t="s">
        <v>74</v>
      </c>
      <c r="D222" s="29" t="s">
        <v>75</v>
      </c>
      <c r="E222" s="29" t="s">
        <v>76</v>
      </c>
      <c r="F222" s="1"/>
      <c r="I222" s="1"/>
      <c r="J222" s="1"/>
    </row>
    <row r="223" spans="1:10">
      <c r="A223" s="3"/>
      <c r="B223" s="31">
        <f>B220+G220</f>
        <v>-2.0096600799999997</v>
      </c>
      <c r="C223" s="31">
        <f>D220+I220</f>
        <v>-2.0096600799999997</v>
      </c>
      <c r="D223" s="28">
        <f>C220+H220</f>
        <v>0</v>
      </c>
      <c r="E223" s="28">
        <f>E220+J220</f>
        <v>0</v>
      </c>
      <c r="F223" s="1"/>
      <c r="H223" s="1"/>
      <c r="I223" s="1"/>
      <c r="J223" s="1"/>
    </row>
    <row r="225" spans="1:11">
      <c r="A225" s="3" t="s">
        <v>0</v>
      </c>
      <c r="B225" s="1"/>
      <c r="C225" s="1"/>
      <c r="D225" s="1"/>
      <c r="E225" s="1"/>
      <c r="F225" s="1"/>
      <c r="G225" s="1"/>
      <c r="H225" s="1"/>
      <c r="I225" s="1"/>
      <c r="J225" s="1"/>
    </row>
    <row r="226" spans="1:11">
      <c r="A226" s="24" t="s">
        <v>1</v>
      </c>
      <c r="B226" s="3" t="s">
        <v>32</v>
      </c>
      <c r="C226" s="3" t="s">
        <v>58</v>
      </c>
      <c r="D226" s="3" t="s">
        <v>60</v>
      </c>
      <c r="E226" s="3" t="s">
        <v>62</v>
      </c>
      <c r="F226" s="3" t="s">
        <v>61</v>
      </c>
      <c r="G226" s="22" t="s">
        <v>33</v>
      </c>
      <c r="H226" s="46"/>
      <c r="I226" s="46"/>
      <c r="J226" s="46"/>
    </row>
    <row r="227" spans="1:11">
      <c r="A227" s="3"/>
      <c r="B227" s="4" t="s">
        <v>34</v>
      </c>
      <c r="C227" s="5">
        <f>K227</f>
        <v>14.97</v>
      </c>
      <c r="D227" s="5">
        <f>K228</f>
        <v>15.56</v>
      </c>
      <c r="E227" s="5">
        <f>K229</f>
        <v>7.0309999999999997</v>
      </c>
      <c r="F227" s="5">
        <f>K230</f>
        <v>1.5009999999999999</v>
      </c>
      <c r="G227" s="22" t="s">
        <v>35</v>
      </c>
      <c r="H227" s="46"/>
      <c r="I227" s="46"/>
      <c r="J227" s="46"/>
      <c r="K227" s="1">
        <f>'ITEM Nº2'!E2</f>
        <v>14.97</v>
      </c>
    </row>
    <row r="228" spans="1:11">
      <c r="A228" s="3"/>
      <c r="B228" s="1"/>
      <c r="C228" s="1"/>
      <c r="D228" s="1"/>
      <c r="E228" s="1"/>
      <c r="F228" s="1"/>
      <c r="G228" s="22"/>
      <c r="H228" s="46"/>
      <c r="I228" s="46"/>
      <c r="J228" s="46"/>
      <c r="K228" s="1">
        <f>'ITEM Nº2'!E3</f>
        <v>15.56</v>
      </c>
    </row>
    <row r="229" spans="1:11">
      <c r="A229" s="24" t="s">
        <v>81</v>
      </c>
      <c r="B229" s="3" t="s">
        <v>36</v>
      </c>
      <c r="C229" s="3" t="s">
        <v>37</v>
      </c>
      <c r="D229" s="3" t="s">
        <v>38</v>
      </c>
      <c r="E229" s="3" t="s">
        <v>39</v>
      </c>
      <c r="G229" s="1"/>
      <c r="H229" s="46"/>
      <c r="I229" s="46"/>
      <c r="J229" s="46"/>
      <c r="K229" s="1">
        <f>'ITEM Nº2'!E4</f>
        <v>7.0309999999999997</v>
      </c>
    </row>
    <row r="230" spans="1:11">
      <c r="A230" s="3"/>
      <c r="B230" s="25">
        <f>C227*2.20462</f>
        <v>33.003161399999996</v>
      </c>
      <c r="C230" s="25">
        <f>D227*1.8+32</f>
        <v>60.008000000000003</v>
      </c>
      <c r="D230" s="25">
        <f>E227*(14.6959793/1.03326)</f>
        <v>100.00138441273249</v>
      </c>
      <c r="E230" s="25">
        <f>F227*(3.28084^3)</f>
        <v>53.007319837656752</v>
      </c>
      <c r="G230" s="1"/>
      <c r="H230" s="46"/>
      <c r="I230" s="46"/>
      <c r="J230" s="46"/>
      <c r="K230" s="1">
        <f>'ITEM Nº2'!E5</f>
        <v>1.5009999999999999</v>
      </c>
    </row>
    <row r="231" spans="1:11">
      <c r="A231" s="3"/>
      <c r="B231" s="25"/>
      <c r="C231" s="25"/>
      <c r="D231" s="25"/>
      <c r="E231" s="25"/>
      <c r="G231" s="1"/>
      <c r="H231" s="46"/>
      <c r="I231" s="46"/>
      <c r="J231" s="46"/>
    </row>
    <row r="232" spans="1:11">
      <c r="A232" s="3" t="s">
        <v>82</v>
      </c>
      <c r="B232" s="23">
        <f>ROUND(B230,0)</f>
        <v>33</v>
      </c>
      <c r="C232" s="23">
        <f>ROUND(C230,0)</f>
        <v>60</v>
      </c>
      <c r="D232" s="23">
        <f>ROUND(D230,0)</f>
        <v>100</v>
      </c>
      <c r="E232" s="23">
        <f>ROUND(E230,0)</f>
        <v>53</v>
      </c>
      <c r="G232" s="1"/>
      <c r="H232" s="46"/>
      <c r="I232" s="46"/>
      <c r="J232" s="46"/>
    </row>
    <row r="233" spans="1:11">
      <c r="A233" s="3"/>
      <c r="B233" s="25"/>
      <c r="C233" s="25"/>
      <c r="D233" s="25"/>
      <c r="E233" s="25"/>
      <c r="G233" s="1"/>
    </row>
    <row r="234" spans="1:11">
      <c r="A234" s="3" t="s">
        <v>40</v>
      </c>
      <c r="B234" s="3" t="s">
        <v>37</v>
      </c>
      <c r="C234" s="3" t="s">
        <v>41</v>
      </c>
      <c r="D234" s="4" t="s">
        <v>42</v>
      </c>
      <c r="E234" s="3" t="s">
        <v>43</v>
      </c>
      <c r="F234" s="3" t="s">
        <v>44</v>
      </c>
      <c r="H234" s="47" t="s">
        <v>89</v>
      </c>
      <c r="I234" s="48"/>
      <c r="J234" s="49"/>
    </row>
    <row r="235" spans="1:11">
      <c r="A235" s="3"/>
      <c r="B235" s="17">
        <f>C232</f>
        <v>60</v>
      </c>
      <c r="C235" s="1">
        <v>0.25609999999999999</v>
      </c>
      <c r="D235" s="1">
        <v>28.06</v>
      </c>
      <c r="E235" s="1">
        <v>1.6029999999999999E-2</v>
      </c>
      <c r="F235" s="1">
        <f>ROUND(E232/B232,3)</f>
        <v>1.6060000000000001</v>
      </c>
      <c r="H235" s="1"/>
      <c r="I235" s="1"/>
      <c r="J235" s="1"/>
    </row>
    <row r="236" spans="1:11">
      <c r="A236" s="3"/>
      <c r="B236" s="22"/>
      <c r="C236" s="1"/>
      <c r="D236" s="1"/>
      <c r="E236" s="1"/>
      <c r="F236" s="1"/>
      <c r="G236" s="1"/>
      <c r="H236" s="1"/>
      <c r="I236" s="1"/>
      <c r="J236" s="1"/>
    </row>
    <row r="237" spans="1:11">
      <c r="A237" s="3"/>
      <c r="B237" s="3" t="s">
        <v>38</v>
      </c>
      <c r="C237" s="3" t="s">
        <v>38</v>
      </c>
      <c r="D237" s="3" t="s">
        <v>45</v>
      </c>
      <c r="E237" s="3" t="s">
        <v>46</v>
      </c>
      <c r="F237" s="4" t="s">
        <v>47</v>
      </c>
      <c r="G237" s="4" t="s">
        <v>48</v>
      </c>
      <c r="H237" s="50" t="str">
        <f>IF(E235=D241,"líquido saturado",IF(E235&lt;D241,"líquido comprimido",IF(E235&lt;E241,"mezcla L+V",IF(E235=E241,"vapor saturado","vapor recalentado"))))</f>
        <v>líquido comprimido</v>
      </c>
      <c r="I237" s="51"/>
      <c r="J237" s="15" t="s">
        <v>99</v>
      </c>
    </row>
    <row r="238" spans="1:11">
      <c r="A238" s="3"/>
      <c r="B238" s="17">
        <f>D232</f>
        <v>100</v>
      </c>
      <c r="C238" s="1">
        <v>96.16</v>
      </c>
      <c r="D238" s="1">
        <v>1.771E-2</v>
      </c>
      <c r="E238" s="1">
        <v>4.5979999999999999</v>
      </c>
      <c r="F238" s="1">
        <v>295.27999999999997</v>
      </c>
      <c r="G238" s="1">
        <v>1104.5999999999999</v>
      </c>
      <c r="J238" s="1">
        <f>D235</f>
        <v>28.06</v>
      </c>
    </row>
    <row r="239" spans="1:11">
      <c r="A239" s="3"/>
      <c r="B239" s="1"/>
      <c r="C239" s="1">
        <v>103.05</v>
      </c>
      <c r="D239" s="1">
        <v>1.7760000000000001E-2</v>
      </c>
      <c r="E239" s="1">
        <v>4.3070000000000004</v>
      </c>
      <c r="F239" s="1">
        <v>300.47000000000003</v>
      </c>
      <c r="G239" s="1">
        <v>1105.5999999999999</v>
      </c>
      <c r="H239" s="35" t="s">
        <v>100</v>
      </c>
      <c r="I239" s="34" t="str">
        <f>IF(F235&gt;D241,IF(F235&lt;E241,"mezcla L+V","vapor recalentado"),"líquido comprimido")</f>
        <v>mezcla L+V</v>
      </c>
      <c r="J239" s="1"/>
    </row>
    <row r="240" spans="1:11">
      <c r="A240" s="3"/>
      <c r="B240" s="1"/>
      <c r="C240" s="1">
        <f>C238-C239</f>
        <v>-6.8900000000000006</v>
      </c>
      <c r="D240" s="1">
        <f>D238-D239</f>
        <v>-5.0000000000001432E-5</v>
      </c>
      <c r="E240" s="1">
        <f>E238-E239</f>
        <v>0.29099999999999948</v>
      </c>
      <c r="F240" s="1">
        <f>F238-F239</f>
        <v>-5.1900000000000546</v>
      </c>
      <c r="G240" s="1">
        <f>G238-G239</f>
        <v>-1</v>
      </c>
      <c r="H240" s="1"/>
      <c r="I240" s="1"/>
      <c r="J240" s="1"/>
    </row>
    <row r="241" spans="1:11">
      <c r="A241" s="3"/>
      <c r="B241" s="1"/>
      <c r="C241" s="1"/>
      <c r="D241" s="1">
        <f>ROUND(D238+(D240/C240)*(B238-C238),4)</f>
        <v>1.77E-2</v>
      </c>
      <c r="E241" s="1">
        <f>ROUND(E238+(E240/C240)*(B238-C238),3)</f>
        <v>4.4359999999999999</v>
      </c>
      <c r="F241" s="1">
        <f>ROUND(F238+(F240/C240)*(B238-C238),2)</f>
        <v>298.17</v>
      </c>
      <c r="G241" s="1">
        <f>ROUND(G238+(G240/C240)*(B238-C238),1)</f>
        <v>1105.2</v>
      </c>
      <c r="H241" s="1"/>
      <c r="I241" s="1"/>
      <c r="J241" s="1"/>
    </row>
    <row r="242" spans="1:11">
      <c r="A242" s="3"/>
      <c r="B242" s="14"/>
      <c r="C242" s="1"/>
      <c r="D242" s="1"/>
      <c r="E242" s="1"/>
      <c r="F242" s="1"/>
      <c r="G242" s="1"/>
      <c r="H242" s="1"/>
      <c r="I242" s="1"/>
      <c r="J242" s="1"/>
    </row>
    <row r="243" spans="1:11">
      <c r="A243" s="3"/>
      <c r="B243" s="3" t="s">
        <v>45</v>
      </c>
      <c r="C243" s="3" t="s">
        <v>46</v>
      </c>
      <c r="D243" s="3" t="s">
        <v>49</v>
      </c>
      <c r="E243" s="15" t="s">
        <v>50</v>
      </c>
      <c r="F243" s="11" t="s">
        <v>51</v>
      </c>
      <c r="G243" s="16" t="s">
        <v>52</v>
      </c>
      <c r="H243" s="4" t="s">
        <v>53</v>
      </c>
      <c r="I243" s="4" t="s">
        <v>54</v>
      </c>
    </row>
    <row r="244" spans="1:11">
      <c r="A244" s="3"/>
      <c r="B244" s="1">
        <f>D241</f>
        <v>1.77E-2</v>
      </c>
      <c r="C244" s="1">
        <f>E241</f>
        <v>4.4359999999999999</v>
      </c>
      <c r="D244" s="1">
        <f>ROUND(((F235-B244)/(C244-B244)),3)</f>
        <v>0.35899999999999999</v>
      </c>
      <c r="E244" s="1">
        <f>ROUND((1-D244)*F241+G241*D244,1)</f>
        <v>587.9</v>
      </c>
      <c r="F244" s="1"/>
      <c r="G244" s="1">
        <f>(E244-J238)</f>
        <v>559.84</v>
      </c>
      <c r="H244" s="1">
        <f>ROUND(D232*(F235-E235)*(0.000947831/0.737562)*144,2)</f>
        <v>29.42</v>
      </c>
      <c r="I244" s="1">
        <f>G244+H244</f>
        <v>589.26</v>
      </c>
      <c r="J244" s="1"/>
    </row>
    <row r="245" spans="1:11">
      <c r="A245" s="3"/>
      <c r="B245" s="1"/>
      <c r="C245" s="1"/>
      <c r="D245" s="1"/>
      <c r="E245" s="1"/>
      <c r="F245" s="1"/>
      <c r="G245" s="1"/>
      <c r="H245" s="1"/>
      <c r="I245" s="5"/>
      <c r="J245" s="5"/>
    </row>
    <row r="246" spans="1:11">
      <c r="A246" s="3"/>
      <c r="B246" s="2" t="s">
        <v>55</v>
      </c>
      <c r="C246" s="12" t="s">
        <v>56</v>
      </c>
      <c r="D246" s="3" t="s">
        <v>90</v>
      </c>
      <c r="E246" s="3" t="s">
        <v>91</v>
      </c>
      <c r="F246" s="4" t="s">
        <v>92</v>
      </c>
      <c r="G246" s="3" t="s">
        <v>93</v>
      </c>
      <c r="H246" s="4" t="s">
        <v>94</v>
      </c>
      <c r="I246" s="16" t="s">
        <v>52</v>
      </c>
      <c r="J246" s="4" t="s">
        <v>53</v>
      </c>
    </row>
    <row r="247" spans="1:11">
      <c r="A247" s="3"/>
      <c r="C247" s="33">
        <f>F235</f>
        <v>1.6060000000000001</v>
      </c>
      <c r="D247" s="1">
        <v>1.6697</v>
      </c>
      <c r="E247" s="1">
        <v>276.69</v>
      </c>
      <c r="F247" s="1">
        <v>1116.7</v>
      </c>
      <c r="G247" s="1">
        <f>E250</f>
        <v>288.10000000000002</v>
      </c>
      <c r="H247" s="1">
        <f>F250</f>
        <v>1117</v>
      </c>
      <c r="I247" s="1">
        <f>(H247-E244)</f>
        <v>529.1</v>
      </c>
      <c r="J247" s="1">
        <v>0</v>
      </c>
    </row>
    <row r="248" spans="1:11">
      <c r="A248" s="3"/>
      <c r="C248" s="1"/>
      <c r="D248" s="1">
        <v>1.5820000000000001</v>
      </c>
      <c r="E248" s="1">
        <v>292.39999999999998</v>
      </c>
      <c r="F248" s="1">
        <v>1117.0999999999999</v>
      </c>
      <c r="G248" s="1"/>
      <c r="H248" s="1"/>
      <c r="I248" s="1"/>
      <c r="J248" s="5"/>
    </row>
    <row r="249" spans="1:11">
      <c r="A249" s="3"/>
      <c r="C249" s="1"/>
      <c r="D249" s="1">
        <f>D247-D248</f>
        <v>8.7699999999999889E-2</v>
      </c>
      <c r="E249" s="1">
        <f>E247-E248</f>
        <v>-15.70999999999998</v>
      </c>
      <c r="F249" s="1">
        <f>F247-F248</f>
        <v>-0.39999999999986358</v>
      </c>
      <c r="G249" s="1"/>
      <c r="H249" s="1"/>
      <c r="I249" s="1"/>
      <c r="J249" s="5"/>
    </row>
    <row r="250" spans="1:11">
      <c r="A250" s="3"/>
      <c r="C250" s="1"/>
      <c r="D250" s="1"/>
      <c r="E250" s="1">
        <f>ROUND(E247+(E249/D249)*(C247-D247),1)</f>
        <v>288.10000000000002</v>
      </c>
      <c r="F250" s="1">
        <f>ROUND(F247+(F249/D249)*(C247-D247),1)</f>
        <v>1117</v>
      </c>
      <c r="G250" s="1"/>
      <c r="H250" s="1"/>
      <c r="I250" s="1"/>
      <c r="J250" s="5"/>
    </row>
    <row r="251" spans="1:11">
      <c r="A251" s="3"/>
      <c r="B251" s="1"/>
      <c r="C251" s="1"/>
      <c r="D251" s="1"/>
      <c r="E251" s="1"/>
      <c r="F251" s="1"/>
      <c r="G251" s="1"/>
      <c r="H251" s="1"/>
      <c r="I251" s="5"/>
      <c r="J251" s="5"/>
    </row>
    <row r="252" spans="1:11">
      <c r="A252" s="3"/>
      <c r="B252" s="4" t="s">
        <v>54</v>
      </c>
      <c r="C252" s="1"/>
      <c r="D252" s="1"/>
      <c r="E252" s="1"/>
      <c r="F252" s="1"/>
      <c r="G252" s="1"/>
      <c r="H252" s="1"/>
      <c r="I252" s="5"/>
      <c r="J252" s="5"/>
    </row>
    <row r="253" spans="1:11">
      <c r="A253" s="3"/>
      <c r="B253" s="1">
        <f>I247</f>
        <v>529.1</v>
      </c>
      <c r="C253" s="1"/>
      <c r="D253" s="1"/>
      <c r="E253" s="1"/>
      <c r="F253" s="1"/>
      <c r="G253" s="1"/>
      <c r="H253" s="1"/>
      <c r="I253" s="5"/>
      <c r="J253" s="5"/>
    </row>
    <row r="254" spans="1:11">
      <c r="A254" s="3"/>
      <c r="B254" s="1"/>
      <c r="C254" s="1"/>
      <c r="I254" s="1"/>
      <c r="J254" s="1"/>
    </row>
    <row r="255" spans="1:11">
      <c r="A255" s="3" t="s">
        <v>79</v>
      </c>
      <c r="B255" s="27" t="s">
        <v>57</v>
      </c>
      <c r="C255" s="27" t="s">
        <v>71</v>
      </c>
      <c r="D255" s="27" t="s">
        <v>69</v>
      </c>
      <c r="E255" s="27" t="s">
        <v>68</v>
      </c>
      <c r="F255" s="27" t="s">
        <v>70</v>
      </c>
      <c r="G255" s="27" t="s">
        <v>72</v>
      </c>
      <c r="H255" s="5"/>
      <c r="I255" s="5"/>
      <c r="J255" s="5"/>
      <c r="K255" s="5"/>
    </row>
    <row r="256" spans="1:11">
      <c r="A256" s="3"/>
      <c r="B256" s="28">
        <f>G247</f>
        <v>288.10000000000002</v>
      </c>
      <c r="C256" s="28">
        <f>ROUND((I244+B253)*B232,1)</f>
        <v>36905.9</v>
      </c>
      <c r="D256" s="28">
        <f>ROUND((H244+J247)*B232,1)</f>
        <v>970.9</v>
      </c>
      <c r="E256" s="28">
        <f>ROUND(B256*(100/14.50381),1)</f>
        <v>1986.4</v>
      </c>
      <c r="F256" s="28">
        <f>ROUND(D256*(1/0.947831),1)</f>
        <v>1024.3</v>
      </c>
      <c r="G256" s="28">
        <f>ROUND(C256*(1/0.947831),1)</f>
        <v>38937.199999999997</v>
      </c>
      <c r="H256" s="5"/>
      <c r="I256" s="5"/>
      <c r="J256" s="5"/>
      <c r="K256" s="5"/>
    </row>
    <row r="258" spans="1:11">
      <c r="A258" s="3" t="s">
        <v>64</v>
      </c>
    </row>
    <row r="259" spans="1:11">
      <c r="A259" s="3" t="s">
        <v>59</v>
      </c>
      <c r="B259" s="1"/>
      <c r="C259" s="1"/>
      <c r="D259" s="1"/>
      <c r="E259" s="1"/>
      <c r="F259" s="1"/>
      <c r="G259" s="1"/>
      <c r="H259" s="1"/>
      <c r="I259" s="1"/>
    </row>
    <row r="260" spans="1:11">
      <c r="A260" s="24" t="s">
        <v>1</v>
      </c>
      <c r="B260" s="3" t="s">
        <v>2</v>
      </c>
      <c r="C260" s="3" t="s">
        <v>3</v>
      </c>
      <c r="D260" s="3" t="s">
        <v>14</v>
      </c>
      <c r="E260" s="3" t="s">
        <v>7</v>
      </c>
      <c r="F260" s="3" t="s">
        <v>151</v>
      </c>
      <c r="G260" s="3" t="s">
        <v>11</v>
      </c>
      <c r="H260" s="4" t="s">
        <v>4</v>
      </c>
    </row>
    <row r="261" spans="1:11">
      <c r="A261" s="3"/>
      <c r="B261" s="3" t="s">
        <v>5</v>
      </c>
      <c r="C261" s="6">
        <v>2.5</v>
      </c>
      <c r="D261" s="1">
        <f>K261</f>
        <v>6</v>
      </c>
      <c r="E261" s="18">
        <f>K262</f>
        <v>30</v>
      </c>
      <c r="F261" s="8">
        <f>K263</f>
        <v>10</v>
      </c>
      <c r="G261" s="1">
        <f>K264</f>
        <v>30</v>
      </c>
      <c r="H261" s="7">
        <v>8.3139999999999993E-5</v>
      </c>
      <c r="K261" s="1">
        <v>6</v>
      </c>
    </row>
    <row r="262" spans="1:11">
      <c r="A262" s="3"/>
      <c r="B262" s="1"/>
      <c r="C262" s="1"/>
      <c r="D262" s="5"/>
      <c r="E262" s="4"/>
      <c r="F262" s="5"/>
      <c r="K262" s="1">
        <v>30</v>
      </c>
    </row>
    <row r="263" spans="1:11">
      <c r="A263" s="24" t="s">
        <v>6</v>
      </c>
      <c r="B263" s="3" t="s">
        <v>7</v>
      </c>
      <c r="C263" s="3" t="s">
        <v>8</v>
      </c>
      <c r="D263" s="3" t="s">
        <v>9</v>
      </c>
      <c r="E263" s="3" t="s">
        <v>10</v>
      </c>
      <c r="F263" s="3" t="s">
        <v>11</v>
      </c>
      <c r="K263" s="1">
        <v>10</v>
      </c>
    </row>
    <row r="264" spans="1:11">
      <c r="A264" s="3"/>
      <c r="B264" s="5">
        <f>E261</f>
        <v>30</v>
      </c>
      <c r="C264" s="3" t="s">
        <v>12</v>
      </c>
      <c r="D264" s="9">
        <f>((D266*D268)/H261)</f>
        <v>181.89</v>
      </c>
      <c r="E264" s="3" t="s">
        <v>13</v>
      </c>
      <c r="F264" s="5">
        <f>G261</f>
        <v>30</v>
      </c>
      <c r="K264" s="1">
        <v>30</v>
      </c>
    </row>
    <row r="265" spans="1:11">
      <c r="A265" s="3"/>
      <c r="B265" s="3" t="s">
        <v>14</v>
      </c>
      <c r="C265" s="3" t="s">
        <v>15</v>
      </c>
      <c r="D265" s="3" t="s">
        <v>16</v>
      </c>
      <c r="E265" s="3" t="s">
        <v>17</v>
      </c>
      <c r="F265" s="3" t="s">
        <v>18</v>
      </c>
    </row>
    <row r="266" spans="1:11">
      <c r="A266" s="3"/>
      <c r="B266" s="5">
        <f>D261</f>
        <v>6</v>
      </c>
      <c r="C266" s="3" t="s">
        <v>19</v>
      </c>
      <c r="D266" s="5">
        <f>B266</f>
        <v>6</v>
      </c>
      <c r="E266" s="3" t="s">
        <v>19</v>
      </c>
      <c r="F266" s="5">
        <f>F261</f>
        <v>10</v>
      </c>
    </row>
    <row r="267" spans="1:11">
      <c r="A267" s="3"/>
      <c r="B267" s="3" t="s">
        <v>20</v>
      </c>
      <c r="C267" s="3"/>
      <c r="D267" s="3" t="s">
        <v>21</v>
      </c>
      <c r="E267" s="3"/>
      <c r="F267" s="3" t="s">
        <v>22</v>
      </c>
    </row>
    <row r="268" spans="1:11">
      <c r="A268" s="3"/>
      <c r="B268" s="10">
        <f>(H261*(B264+273.15)/B266)</f>
        <v>4.2006484999999993E-3</v>
      </c>
      <c r="C268" s="10"/>
      <c r="D268" s="10">
        <f>F268</f>
        <v>2.5203890999999996E-3</v>
      </c>
      <c r="E268" s="10"/>
      <c r="F268" s="10">
        <f>(H261*(F264+273.15)/F266)</f>
        <v>2.5203890999999996E-3</v>
      </c>
    </row>
    <row r="269" spans="1:11">
      <c r="A269" s="3"/>
      <c r="B269" s="1"/>
      <c r="C269" s="1"/>
      <c r="D269" s="1"/>
      <c r="E269" s="1"/>
      <c r="F269" s="1"/>
      <c r="G269" s="1"/>
      <c r="H269" s="1"/>
      <c r="I269" s="1"/>
      <c r="J269" s="1"/>
    </row>
    <row r="270" spans="1:11">
      <c r="A270" s="24" t="s">
        <v>23</v>
      </c>
      <c r="B270" s="27" t="s">
        <v>73</v>
      </c>
      <c r="C270" s="29" t="s">
        <v>75</v>
      </c>
      <c r="D270" s="27" t="s">
        <v>74</v>
      </c>
      <c r="E270" s="29" t="s">
        <v>76</v>
      </c>
      <c r="F270" s="11" t="s">
        <v>26</v>
      </c>
      <c r="G270" s="27" t="s">
        <v>73</v>
      </c>
      <c r="H270" s="29" t="s">
        <v>75</v>
      </c>
      <c r="I270" s="27" t="s">
        <v>24</v>
      </c>
      <c r="J270" s="29" t="s">
        <v>76</v>
      </c>
    </row>
    <row r="271" spans="1:11">
      <c r="A271" s="3"/>
      <c r="B271" s="31">
        <f>ROUND((H261*(D264-(B264+273.15)))*(1/0.01),2)</f>
        <v>-1.01</v>
      </c>
      <c r="C271" s="31">
        <f>ROUND((C261*H261*(D264-(B264+273.15)))*(1/0.01),2)</f>
        <v>-2.52</v>
      </c>
      <c r="D271" s="31">
        <f>C271+B271</f>
        <v>-3.5300000000000002</v>
      </c>
      <c r="E271" s="31">
        <f>ROUND(((C261+1)*H261*(D264-(B264+273.15)))*(1/0.01),2)</f>
        <v>-3.53</v>
      </c>
      <c r="F271" s="10"/>
      <c r="G271" s="31">
        <f>ROUND(H261*(F264+273.15)*(LN(F268/D268)),2)</f>
        <v>0</v>
      </c>
      <c r="H271" s="31">
        <f>ROUND((C261*H261*((F264+273.15)-D264))*100,2)</f>
        <v>2.52</v>
      </c>
      <c r="I271" s="31">
        <f>H271+G271</f>
        <v>2.52</v>
      </c>
      <c r="J271" s="31">
        <f>ROUND(((C261+1)*H261*((F264+273.15)-D264))*100,2)</f>
        <v>3.53</v>
      </c>
    </row>
    <row r="272" spans="1:11">
      <c r="A272" s="3"/>
      <c r="B272" s="1"/>
      <c r="C272" s="1"/>
      <c r="D272" s="1"/>
      <c r="E272" s="1"/>
      <c r="F272" s="1"/>
      <c r="G272" s="1"/>
      <c r="H272" s="1"/>
      <c r="J272" s="1"/>
    </row>
    <row r="273" spans="1:10">
      <c r="A273" s="24" t="s">
        <v>27</v>
      </c>
      <c r="B273" s="27" t="s">
        <v>73</v>
      </c>
      <c r="C273" s="29" t="s">
        <v>74</v>
      </c>
      <c r="D273" s="27" t="s">
        <v>75</v>
      </c>
      <c r="E273" s="29" t="s">
        <v>76</v>
      </c>
      <c r="G273" s="1"/>
      <c r="H273" s="1"/>
      <c r="J273" s="1"/>
    </row>
    <row r="274" spans="1:10">
      <c r="A274" s="3"/>
      <c r="B274" s="31">
        <f>B271+G271</f>
        <v>-1.01</v>
      </c>
      <c r="C274" s="31">
        <f>D271+I271</f>
        <v>-1.0100000000000002</v>
      </c>
      <c r="D274" s="31">
        <f>C271+H271</f>
        <v>0</v>
      </c>
      <c r="E274" s="31">
        <f>E271+J271</f>
        <v>0</v>
      </c>
      <c r="G274" s="1"/>
      <c r="H274" s="1"/>
      <c r="I274" s="1"/>
      <c r="J274" s="1"/>
    </row>
    <row r="275" spans="1:10">
      <c r="A275" s="3"/>
      <c r="B275" s="1"/>
      <c r="C275" s="1"/>
      <c r="D275" s="1"/>
      <c r="E275" s="1"/>
      <c r="F275" s="1"/>
      <c r="G275" s="1"/>
      <c r="H275" s="1"/>
      <c r="I275" s="1"/>
      <c r="J275" s="1"/>
    </row>
    <row r="276" spans="1:10">
      <c r="A276" s="24" t="s">
        <v>28</v>
      </c>
      <c r="B276" s="3" t="s">
        <v>7</v>
      </c>
      <c r="C276" s="3" t="s">
        <v>8</v>
      </c>
      <c r="D276" s="3" t="s">
        <v>9</v>
      </c>
      <c r="E276" s="3" t="s">
        <v>10</v>
      </c>
      <c r="F276" s="3" t="s">
        <v>11</v>
      </c>
      <c r="G276" s="1"/>
      <c r="H276" s="1"/>
      <c r="I276" s="1"/>
      <c r="J276" s="1"/>
    </row>
    <row r="277" spans="1:10">
      <c r="A277" s="3"/>
      <c r="B277" s="5">
        <f>E261</f>
        <v>30</v>
      </c>
      <c r="C277" s="3" t="s">
        <v>13</v>
      </c>
      <c r="D277" s="9">
        <f>(D279*D281/H261)</f>
        <v>505.25</v>
      </c>
      <c r="E277" s="3" t="s">
        <v>12</v>
      </c>
      <c r="F277" s="5">
        <f>G261</f>
        <v>30</v>
      </c>
      <c r="G277" s="1"/>
      <c r="H277" s="1"/>
      <c r="I277" s="1"/>
      <c r="J277" s="1"/>
    </row>
    <row r="278" spans="1:10">
      <c r="A278" s="3"/>
      <c r="B278" s="3" t="s">
        <v>14</v>
      </c>
      <c r="C278" s="3" t="s">
        <v>17</v>
      </c>
      <c r="D278" s="3" t="s">
        <v>16</v>
      </c>
      <c r="E278" s="3" t="s">
        <v>15</v>
      </c>
      <c r="F278" s="3" t="s">
        <v>18</v>
      </c>
      <c r="G278" s="1"/>
      <c r="H278" s="1"/>
      <c r="I278" s="1"/>
      <c r="J278" s="1"/>
    </row>
    <row r="279" spans="1:10">
      <c r="A279" s="3"/>
      <c r="B279" s="5">
        <f>D261</f>
        <v>6</v>
      </c>
      <c r="C279" s="3" t="s">
        <v>19</v>
      </c>
      <c r="D279" s="5">
        <f>F279</f>
        <v>10</v>
      </c>
      <c r="E279" s="3" t="s">
        <v>19</v>
      </c>
      <c r="F279" s="5">
        <f>F261</f>
        <v>10</v>
      </c>
      <c r="G279" s="1"/>
      <c r="H279" s="1"/>
      <c r="I279" s="1"/>
      <c r="J279" s="1"/>
    </row>
    <row r="280" spans="1:10">
      <c r="A280" s="3"/>
      <c r="B280" s="3" t="s">
        <v>29</v>
      </c>
      <c r="C280" s="3"/>
      <c r="D280" s="3" t="s">
        <v>30</v>
      </c>
      <c r="E280" s="3"/>
      <c r="F280" s="3" t="s">
        <v>31</v>
      </c>
      <c r="G280" s="1"/>
      <c r="H280" s="1"/>
      <c r="I280" s="1"/>
      <c r="J280" s="1"/>
    </row>
    <row r="281" spans="1:10">
      <c r="A281" s="3"/>
      <c r="B281" s="1">
        <f>B268</f>
        <v>4.2006484999999993E-3</v>
      </c>
      <c r="C281" s="1"/>
      <c r="D281" s="13">
        <f>B281</f>
        <v>4.2006484999999993E-3</v>
      </c>
      <c r="E281" s="13"/>
      <c r="F281" s="13">
        <f>H261*(F277+273.15)/F279</f>
        <v>2.5203890999999996E-3</v>
      </c>
      <c r="G281" s="1"/>
      <c r="H281" s="1"/>
      <c r="I281" s="1"/>
      <c r="J281" s="1"/>
    </row>
    <row r="282" spans="1:10">
      <c r="A282" s="3"/>
      <c r="B282" s="1"/>
      <c r="C282" s="1"/>
      <c r="D282" s="1"/>
      <c r="E282" s="1"/>
      <c r="F282" s="1"/>
      <c r="G282" s="1"/>
      <c r="H282" s="1"/>
      <c r="I282" s="1"/>
      <c r="J282" s="1"/>
    </row>
    <row r="283" spans="1:10">
      <c r="A283" s="24" t="s">
        <v>23</v>
      </c>
      <c r="B283" s="27" t="s">
        <v>73</v>
      </c>
      <c r="C283" s="29" t="s">
        <v>75</v>
      </c>
      <c r="D283" s="27" t="s">
        <v>74</v>
      </c>
      <c r="E283" s="29" t="s">
        <v>76</v>
      </c>
      <c r="F283" s="11" t="s">
        <v>26</v>
      </c>
      <c r="G283" s="27" t="s">
        <v>73</v>
      </c>
      <c r="H283" s="29" t="s">
        <v>75</v>
      </c>
      <c r="I283" s="27" t="s">
        <v>74</v>
      </c>
      <c r="J283" s="29" t="s">
        <v>25</v>
      </c>
    </row>
    <row r="284" spans="1:10">
      <c r="A284" s="3"/>
      <c r="B284" s="28">
        <f>H261*(B277+273.15)*(LN(D281/B281))</f>
        <v>0</v>
      </c>
      <c r="C284" s="31">
        <f>(C261*H261*(D277-(B277+273.15)))*100</f>
        <v>4.2006485000000007</v>
      </c>
      <c r="D284" s="31">
        <f>C284+B284</f>
        <v>4.2006485000000007</v>
      </c>
      <c r="E284" s="31">
        <f>((C261+1)*H261*(D277-(B277+273.15)))*100</f>
        <v>5.8809079000000004</v>
      </c>
      <c r="F284" s="1"/>
      <c r="G284" s="31">
        <f>(H261*((F277+273.15)-D277))*100</f>
        <v>-1.6802594</v>
      </c>
      <c r="H284" s="31">
        <f>(C261*H261*((F277+273.15)-D277))*100</f>
        <v>-4.2006485000000007</v>
      </c>
      <c r="I284" s="31">
        <f>H284+G284</f>
        <v>-5.8809079000000004</v>
      </c>
      <c r="J284" s="31">
        <f>((C261+1)*H261*((F277+273.15)-D277))*100</f>
        <v>-5.8809079000000004</v>
      </c>
    </row>
    <row r="285" spans="1:10">
      <c r="A285" s="3"/>
      <c r="B285" s="1"/>
      <c r="C285" s="1"/>
      <c r="D285" s="1"/>
      <c r="E285" s="1"/>
      <c r="F285" s="1"/>
      <c r="G285" s="1"/>
      <c r="I285" s="1"/>
      <c r="J285" s="1"/>
    </row>
    <row r="286" spans="1:10">
      <c r="A286" s="24" t="s">
        <v>27</v>
      </c>
      <c r="B286" s="27" t="s">
        <v>73</v>
      </c>
      <c r="C286" s="29" t="s">
        <v>74</v>
      </c>
      <c r="D286" s="27" t="s">
        <v>75</v>
      </c>
      <c r="E286" s="29" t="s">
        <v>76</v>
      </c>
      <c r="F286" s="1"/>
      <c r="I286" s="1"/>
      <c r="J286" s="1"/>
    </row>
    <row r="287" spans="1:10">
      <c r="A287" s="3"/>
      <c r="B287" s="31">
        <f>B284+G284</f>
        <v>-1.6802594</v>
      </c>
      <c r="C287" s="31">
        <f>D284+I284</f>
        <v>-1.6802593999999997</v>
      </c>
      <c r="D287" s="28">
        <f>C284+H284</f>
        <v>0</v>
      </c>
      <c r="E287" s="28">
        <f>E284+J284</f>
        <v>0</v>
      </c>
      <c r="F287" s="1"/>
      <c r="H287" s="1"/>
      <c r="I287" s="1"/>
      <c r="J287" s="1"/>
    </row>
    <row r="289" spans="1:11">
      <c r="A289" s="3" t="s">
        <v>0</v>
      </c>
      <c r="B289" s="1"/>
      <c r="C289" s="1"/>
      <c r="D289" s="1"/>
      <c r="E289" s="1"/>
      <c r="F289" s="1"/>
      <c r="G289" s="1"/>
      <c r="H289" s="1"/>
      <c r="I289" s="1"/>
      <c r="J289" s="1"/>
    </row>
    <row r="290" spans="1:11">
      <c r="A290" s="24" t="s">
        <v>1</v>
      </c>
      <c r="B290" s="3" t="s">
        <v>32</v>
      </c>
      <c r="C290" s="3" t="s">
        <v>58</v>
      </c>
      <c r="D290" s="3" t="s">
        <v>60</v>
      </c>
      <c r="E290" s="3" t="s">
        <v>62</v>
      </c>
      <c r="F290" s="3" t="s">
        <v>61</v>
      </c>
      <c r="G290" s="22" t="s">
        <v>33</v>
      </c>
      <c r="H290" s="46"/>
      <c r="I290" s="46"/>
      <c r="J290" s="46"/>
    </row>
    <row r="291" spans="1:11">
      <c r="A291" s="3"/>
      <c r="B291" s="4" t="s">
        <v>34</v>
      </c>
      <c r="C291" s="5">
        <f>K291</f>
        <v>2.72</v>
      </c>
      <c r="D291" s="5">
        <f>K292</f>
        <v>15.56</v>
      </c>
      <c r="E291" s="5">
        <f>K293</f>
        <v>7.0309999999999997</v>
      </c>
      <c r="F291" s="5">
        <f>K294</f>
        <v>0.48199999999999998</v>
      </c>
      <c r="G291" s="32" t="s">
        <v>35</v>
      </c>
      <c r="H291" s="46"/>
      <c r="I291" s="46"/>
      <c r="J291" s="46"/>
      <c r="K291" s="1">
        <f>'ITEM Nº2'!F2</f>
        <v>2.72</v>
      </c>
    </row>
    <row r="292" spans="1:11">
      <c r="A292" s="3"/>
      <c r="B292" s="1"/>
      <c r="C292" s="1"/>
      <c r="D292" s="1"/>
      <c r="E292" s="1"/>
      <c r="F292" s="1"/>
      <c r="G292" s="1"/>
      <c r="H292" s="46"/>
      <c r="I292" s="46"/>
      <c r="J292" s="46"/>
      <c r="K292" s="1">
        <f>'ITEM Nº2'!F3</f>
        <v>15.56</v>
      </c>
    </row>
    <row r="293" spans="1:11">
      <c r="A293" s="24" t="s">
        <v>83</v>
      </c>
      <c r="B293" s="3" t="s">
        <v>36</v>
      </c>
      <c r="C293" s="3" t="s">
        <v>37</v>
      </c>
      <c r="D293" s="3" t="s">
        <v>38</v>
      </c>
      <c r="E293" s="3" t="s">
        <v>39</v>
      </c>
      <c r="G293" s="1"/>
      <c r="H293" s="46"/>
      <c r="I293" s="46"/>
      <c r="J293" s="46"/>
      <c r="K293" s="1">
        <f>'ITEM Nº2'!F4</f>
        <v>7.0309999999999997</v>
      </c>
    </row>
    <row r="294" spans="1:11">
      <c r="A294" s="3"/>
      <c r="B294" s="25">
        <f>C291*2.20462</f>
        <v>5.9965663999999999</v>
      </c>
      <c r="C294" s="25">
        <f>D291*1.8+32</f>
        <v>60.008000000000003</v>
      </c>
      <c r="D294" s="25">
        <f>E291*(14.6959793/1.03326)</f>
        <v>100.00138441273249</v>
      </c>
      <c r="E294" s="25">
        <f>F291*(3.28084^3)</f>
        <v>17.021670993837812</v>
      </c>
      <c r="G294" s="1"/>
      <c r="H294" s="46"/>
      <c r="I294" s="46"/>
      <c r="J294" s="46"/>
      <c r="K294" s="1">
        <f>'ITEM Nº2'!F5</f>
        <v>0.48199999999999998</v>
      </c>
    </row>
    <row r="295" spans="1:11">
      <c r="A295" s="3"/>
      <c r="B295" s="25"/>
      <c r="C295" s="23"/>
      <c r="D295" s="23"/>
      <c r="E295" s="25"/>
      <c r="G295" s="1"/>
      <c r="H295" s="46"/>
      <c r="I295" s="46"/>
      <c r="J295" s="46"/>
    </row>
    <row r="296" spans="1:11">
      <c r="A296" s="24" t="s">
        <v>82</v>
      </c>
      <c r="B296" s="23">
        <f>ROUND(B294,0)</f>
        <v>6</v>
      </c>
      <c r="C296" s="23">
        <f>ROUND(C294,0)</f>
        <v>60</v>
      </c>
      <c r="D296" s="23">
        <f>ROUND(D294,0)</f>
        <v>100</v>
      </c>
      <c r="E296" s="23">
        <f>ROUND(E294,0)</f>
        <v>17</v>
      </c>
      <c r="G296" s="1"/>
      <c r="H296" s="46"/>
      <c r="I296" s="46"/>
      <c r="J296" s="46"/>
    </row>
    <row r="297" spans="1:11">
      <c r="A297" s="3"/>
      <c r="B297" s="25"/>
      <c r="C297" s="23"/>
      <c r="D297" s="23"/>
      <c r="E297" s="25"/>
      <c r="G297" s="1"/>
    </row>
    <row r="298" spans="1:11">
      <c r="A298" s="24" t="s">
        <v>40</v>
      </c>
      <c r="B298" s="3" t="s">
        <v>37</v>
      </c>
      <c r="C298" s="3" t="s">
        <v>41</v>
      </c>
      <c r="D298" s="4" t="s">
        <v>42</v>
      </c>
      <c r="E298" s="3" t="s">
        <v>43</v>
      </c>
      <c r="F298" s="3" t="s">
        <v>44</v>
      </c>
      <c r="H298" s="47" t="s">
        <v>89</v>
      </c>
      <c r="I298" s="48"/>
      <c r="J298" s="49"/>
    </row>
    <row r="299" spans="1:11">
      <c r="A299" s="3"/>
      <c r="B299" s="17">
        <f>C296</f>
        <v>60</v>
      </c>
      <c r="C299" s="1">
        <v>0.25609999999999999</v>
      </c>
      <c r="D299" s="1">
        <v>28.06</v>
      </c>
      <c r="E299" s="1">
        <v>1.6029999999999999E-2</v>
      </c>
      <c r="F299" s="1">
        <f>ROUND(E296/B296,3)</f>
        <v>2.8330000000000002</v>
      </c>
      <c r="H299" s="1"/>
      <c r="I299" s="1"/>
      <c r="J299" s="1"/>
    </row>
    <row r="300" spans="1:11">
      <c r="A300" s="3"/>
      <c r="B300" s="22"/>
      <c r="C300" s="1"/>
      <c r="D300" s="1"/>
      <c r="E300" s="1"/>
      <c r="F300" s="1"/>
      <c r="G300" s="1"/>
      <c r="H300" s="1"/>
      <c r="I300" s="1"/>
      <c r="J300" s="1"/>
    </row>
    <row r="301" spans="1:11">
      <c r="A301" s="3"/>
      <c r="B301" s="3" t="s">
        <v>38</v>
      </c>
      <c r="C301" s="3" t="s">
        <v>38</v>
      </c>
      <c r="D301" s="3" t="s">
        <v>45</v>
      </c>
      <c r="E301" s="3" t="s">
        <v>46</v>
      </c>
      <c r="F301" s="4" t="s">
        <v>47</v>
      </c>
      <c r="G301" s="4" t="s">
        <v>48</v>
      </c>
      <c r="H301" s="50" t="str">
        <f>IF(E299=D305,"líquido saturado",IF(E299&lt;D305,"líquido comprimido",IF(E299&lt;E305,"mezcla L+V",IF(E299=E305,"vapor saturado","vapor recalentado"))))</f>
        <v>líquido comprimido</v>
      </c>
      <c r="I301" s="51"/>
      <c r="J301" s="15" t="s">
        <v>99</v>
      </c>
    </row>
    <row r="302" spans="1:11">
      <c r="A302" s="3"/>
      <c r="B302" s="17">
        <f>D296</f>
        <v>100</v>
      </c>
      <c r="C302" s="1">
        <v>96.16</v>
      </c>
      <c r="D302" s="1">
        <v>1.771E-2</v>
      </c>
      <c r="E302" s="1">
        <v>4.5979999999999999</v>
      </c>
      <c r="F302" s="1">
        <v>295.27999999999997</v>
      </c>
      <c r="G302" s="1">
        <v>1104.5999999999999</v>
      </c>
      <c r="J302" s="1">
        <f>D299</f>
        <v>28.06</v>
      </c>
    </row>
    <row r="303" spans="1:11">
      <c r="A303" s="3"/>
      <c r="B303" s="1"/>
      <c r="C303" s="1">
        <v>103.05</v>
      </c>
      <c r="D303" s="1">
        <v>1.7760000000000001E-2</v>
      </c>
      <c r="E303" s="1">
        <v>4.3070000000000004</v>
      </c>
      <c r="F303" s="1">
        <v>300.47000000000003</v>
      </c>
      <c r="G303" s="1">
        <v>1105.5999999999999</v>
      </c>
      <c r="H303" s="35" t="s">
        <v>100</v>
      </c>
      <c r="I303" s="34" t="str">
        <f>IF(F299&gt;D305,IF(F299&lt;E305,"mezcla L+V","vapor recalentado"),"líquido comprimido")</f>
        <v>mezcla L+V</v>
      </c>
      <c r="J303" s="1"/>
    </row>
    <row r="304" spans="1:11">
      <c r="A304" s="3"/>
      <c r="B304" s="1"/>
      <c r="C304" s="1">
        <f>C302-C303</f>
        <v>-6.8900000000000006</v>
      </c>
      <c r="D304" s="1">
        <f>D302-D303</f>
        <v>-5.0000000000001432E-5</v>
      </c>
      <c r="E304" s="1">
        <f>E302-E303</f>
        <v>0.29099999999999948</v>
      </c>
      <c r="F304" s="1">
        <f>F302-F303</f>
        <v>-5.1900000000000546</v>
      </c>
      <c r="G304" s="1">
        <f>G302-G303</f>
        <v>-1</v>
      </c>
      <c r="H304" s="1"/>
      <c r="I304" s="1"/>
      <c r="J304" s="1"/>
    </row>
    <row r="305" spans="1:10">
      <c r="A305" s="3"/>
      <c r="B305" s="1"/>
      <c r="C305" s="1"/>
      <c r="D305" s="1">
        <f>ROUND(D302+(D304/C304)*(B302-C302),4)</f>
        <v>1.77E-2</v>
      </c>
      <c r="E305" s="1">
        <f>ROUND(E302+(E304/C304)*(B302-C302),3)</f>
        <v>4.4359999999999999</v>
      </c>
      <c r="F305" s="1">
        <f>ROUND(F302+(F304/C304)*(B302-C302),2)</f>
        <v>298.17</v>
      </c>
      <c r="G305" s="1">
        <f>ROUND(G302+(G304/C304)*(B302-C302),1)</f>
        <v>1105.2</v>
      </c>
      <c r="H305" s="1"/>
      <c r="I305" s="1"/>
      <c r="J305" s="1"/>
    </row>
    <row r="306" spans="1:10">
      <c r="A306" s="3"/>
      <c r="B306" s="14"/>
      <c r="C306" s="1"/>
      <c r="D306" s="1"/>
      <c r="E306" s="1"/>
      <c r="F306" s="1"/>
      <c r="G306" s="1"/>
      <c r="H306" s="1"/>
      <c r="I306" s="1"/>
      <c r="J306" s="1"/>
    </row>
    <row r="307" spans="1:10">
      <c r="A307" s="3"/>
      <c r="B307" s="3" t="s">
        <v>45</v>
      </c>
      <c r="C307" s="3" t="s">
        <v>46</v>
      </c>
      <c r="D307" s="3" t="s">
        <v>49</v>
      </c>
      <c r="E307" s="15" t="s">
        <v>50</v>
      </c>
      <c r="F307" s="11" t="s">
        <v>51</v>
      </c>
      <c r="G307" s="16" t="s">
        <v>52</v>
      </c>
      <c r="H307" s="4" t="s">
        <v>53</v>
      </c>
      <c r="I307" s="4" t="s">
        <v>54</v>
      </c>
    </row>
    <row r="308" spans="1:10">
      <c r="A308" s="3"/>
      <c r="B308" s="1">
        <f>D305</f>
        <v>1.77E-2</v>
      </c>
      <c r="C308" s="1">
        <f>E305</f>
        <v>4.4359999999999999</v>
      </c>
      <c r="D308" s="1">
        <f>ROUND(((F299-B308)/(C308-B308)),3)</f>
        <v>0.63700000000000001</v>
      </c>
      <c r="E308" s="1">
        <f>ROUND((1-D308)*F305+G305*D308,1)</f>
        <v>812.2</v>
      </c>
      <c r="F308" s="1"/>
      <c r="G308" s="1">
        <f>(E308-J302)</f>
        <v>784.1400000000001</v>
      </c>
      <c r="H308" s="1">
        <f>ROUND(D296*(F299-E299)*(0.000947831/0.737562)*144,2)</f>
        <v>52.13</v>
      </c>
      <c r="I308" s="1">
        <f>G308+H308</f>
        <v>836.2700000000001</v>
      </c>
      <c r="J308" s="1"/>
    </row>
    <row r="309" spans="1:10">
      <c r="A309" s="3"/>
      <c r="B309" s="1"/>
      <c r="C309" s="1"/>
      <c r="D309" s="1"/>
      <c r="E309" s="1"/>
      <c r="F309" s="1"/>
      <c r="G309" s="1"/>
      <c r="H309" s="1"/>
      <c r="I309" s="5"/>
      <c r="J309" s="5"/>
    </row>
    <row r="310" spans="1:10">
      <c r="A310" s="3"/>
      <c r="B310" s="2" t="s">
        <v>55</v>
      </c>
      <c r="C310" s="12" t="s">
        <v>56</v>
      </c>
      <c r="D310" s="3" t="s">
        <v>90</v>
      </c>
      <c r="E310" s="3" t="s">
        <v>91</v>
      </c>
      <c r="F310" s="4" t="s">
        <v>92</v>
      </c>
      <c r="G310" s="3" t="s">
        <v>93</v>
      </c>
      <c r="H310" s="4" t="s">
        <v>94</v>
      </c>
      <c r="I310" s="16" t="s">
        <v>52</v>
      </c>
      <c r="J310" s="4" t="s">
        <v>53</v>
      </c>
    </row>
    <row r="311" spans="1:10">
      <c r="A311" s="3"/>
      <c r="C311" s="21">
        <f>F299</f>
        <v>2.8330000000000002</v>
      </c>
      <c r="D311" s="1">
        <v>2.7669999999999999</v>
      </c>
      <c r="E311" s="1">
        <v>162.93</v>
      </c>
      <c r="F311" s="1">
        <v>1111.4000000000001</v>
      </c>
      <c r="G311" s="1">
        <f>E314</f>
        <v>159.1</v>
      </c>
      <c r="H311" s="1">
        <f>F314</f>
        <v>1111.0999999999999</v>
      </c>
      <c r="I311" s="1">
        <f>(H311-E308)</f>
        <v>298.89999999999986</v>
      </c>
      <c r="J311" s="1">
        <v>0</v>
      </c>
    </row>
    <row r="312" spans="1:10">
      <c r="A312" s="3"/>
      <c r="C312" s="1"/>
      <c r="D312" s="1">
        <v>2.9390000000000001</v>
      </c>
      <c r="E312" s="1">
        <v>153.01</v>
      </c>
      <c r="F312" s="1">
        <v>1110.7</v>
      </c>
      <c r="G312" s="1"/>
      <c r="H312" s="1"/>
      <c r="I312" s="1"/>
      <c r="J312" s="5"/>
    </row>
    <row r="313" spans="1:10">
      <c r="A313" s="3"/>
      <c r="C313" s="1"/>
      <c r="D313" s="1">
        <f>D311-D312</f>
        <v>-0.17200000000000015</v>
      </c>
      <c r="E313" s="1">
        <f>E311-E312</f>
        <v>9.9200000000000159</v>
      </c>
      <c r="F313" s="1">
        <f>F311-F312</f>
        <v>0.70000000000004547</v>
      </c>
      <c r="G313" s="1"/>
      <c r="H313" s="1"/>
      <c r="I313" s="1"/>
      <c r="J313" s="5"/>
    </row>
    <row r="314" spans="1:10">
      <c r="A314" s="3"/>
      <c r="C314" s="1"/>
      <c r="D314" s="1"/>
      <c r="E314" s="1">
        <f>ROUND(E311+(E313/D313)*(C311-D311),1)</f>
        <v>159.1</v>
      </c>
      <c r="F314" s="1">
        <f>ROUND(F311+(F313/D313)*(C311-D311),1)</f>
        <v>1111.0999999999999</v>
      </c>
      <c r="G314" s="1"/>
      <c r="H314" s="1"/>
      <c r="I314" s="1"/>
      <c r="J314" s="5"/>
    </row>
    <row r="315" spans="1:10">
      <c r="A315" s="3"/>
      <c r="B315" s="1"/>
      <c r="C315" s="1"/>
      <c r="D315" s="1"/>
      <c r="E315" s="1"/>
      <c r="F315" s="1"/>
      <c r="G315" s="1"/>
      <c r="H315" s="1"/>
      <c r="I315" s="5"/>
      <c r="J315" s="5"/>
    </row>
    <row r="316" spans="1:10">
      <c r="A316" s="3"/>
      <c r="B316" s="4" t="s">
        <v>54</v>
      </c>
      <c r="C316" s="1"/>
      <c r="D316" s="1"/>
      <c r="E316" s="1"/>
      <c r="F316" s="1"/>
      <c r="G316" s="1"/>
      <c r="H316" s="1"/>
      <c r="I316" s="5"/>
      <c r="J316" s="5"/>
    </row>
    <row r="317" spans="1:10">
      <c r="A317" s="3"/>
      <c r="B317" s="1">
        <f>I311</f>
        <v>298.89999999999986</v>
      </c>
      <c r="C317" s="1"/>
      <c r="D317" s="1"/>
      <c r="E317" s="1"/>
      <c r="F317" s="1"/>
      <c r="G317" s="1"/>
      <c r="H317" s="1"/>
      <c r="I317" s="5"/>
      <c r="J317" s="5"/>
    </row>
    <row r="318" spans="1:10">
      <c r="A318" s="3"/>
      <c r="B318" s="1"/>
      <c r="C318" s="1"/>
      <c r="I318" s="1"/>
      <c r="J318" s="1"/>
    </row>
    <row r="319" spans="1:10">
      <c r="A319" s="3" t="s">
        <v>79</v>
      </c>
      <c r="B319" s="27" t="s">
        <v>57</v>
      </c>
      <c r="C319" s="27" t="s">
        <v>71</v>
      </c>
      <c r="D319" s="27" t="s">
        <v>69</v>
      </c>
      <c r="E319" s="27" t="s">
        <v>68</v>
      </c>
      <c r="F319" s="27" t="s">
        <v>70</v>
      </c>
      <c r="G319" s="27" t="s">
        <v>72</v>
      </c>
    </row>
    <row r="320" spans="1:10">
      <c r="A320" s="3"/>
      <c r="B320" s="28">
        <f>G311</f>
        <v>159.1</v>
      </c>
      <c r="C320" s="28">
        <f>ROUND((I308+B317)*B296,1)</f>
        <v>6811</v>
      </c>
      <c r="D320" s="28">
        <f>ROUND((H308+J311)*B296,1)</f>
        <v>312.8</v>
      </c>
      <c r="E320" s="28">
        <f>ROUND(B320*(100/14.50381),1)</f>
        <v>1097</v>
      </c>
      <c r="F320" s="28">
        <f>ROUND(D320*(1/0.947831),1)</f>
        <v>330</v>
      </c>
      <c r="G320" s="28">
        <f>ROUND(C320*(1/0.947831),1)</f>
        <v>7185.9</v>
      </c>
    </row>
    <row r="322" spans="1:11">
      <c r="A322" s="3" t="s">
        <v>84</v>
      </c>
    </row>
    <row r="323" spans="1:11">
      <c r="A323" s="3" t="s">
        <v>59</v>
      </c>
      <c r="B323" s="1"/>
      <c r="C323" s="1"/>
      <c r="D323" s="1"/>
      <c r="E323" s="1"/>
      <c r="F323" s="1"/>
      <c r="G323" s="1"/>
      <c r="H323" s="1"/>
      <c r="I323" s="1"/>
    </row>
    <row r="324" spans="1:11">
      <c r="A324" s="24" t="s">
        <v>1</v>
      </c>
      <c r="B324" s="3" t="s">
        <v>2</v>
      </c>
      <c r="C324" s="3" t="s">
        <v>3</v>
      </c>
      <c r="D324" s="3" t="s">
        <v>14</v>
      </c>
      <c r="E324" s="3" t="s">
        <v>7</v>
      </c>
      <c r="F324" s="3" t="s">
        <v>151</v>
      </c>
      <c r="G324" s="3" t="s">
        <v>11</v>
      </c>
      <c r="H324" s="4" t="s">
        <v>4</v>
      </c>
    </row>
    <row r="325" spans="1:11">
      <c r="A325" s="3"/>
      <c r="B325" s="3" t="s">
        <v>5</v>
      </c>
      <c r="C325" s="6">
        <v>2.5</v>
      </c>
      <c r="D325" s="1">
        <f>K325</f>
        <v>2.5</v>
      </c>
      <c r="E325" s="18">
        <f>K326</f>
        <v>8</v>
      </c>
      <c r="F325" s="8">
        <f>K327</f>
        <v>35</v>
      </c>
      <c r="G325" s="1">
        <f>K328</f>
        <v>12</v>
      </c>
      <c r="H325" s="7">
        <v>8.3139999999999993E-5</v>
      </c>
      <c r="K325" s="39">
        <f>5/2</f>
        <v>2.5</v>
      </c>
    </row>
    <row r="326" spans="1:11">
      <c r="A326" s="3"/>
      <c r="B326" s="1"/>
      <c r="C326" s="1"/>
      <c r="D326" s="5"/>
      <c r="E326" s="4"/>
      <c r="F326" s="5"/>
      <c r="K326" s="38">
        <v>8</v>
      </c>
    </row>
    <row r="327" spans="1:11">
      <c r="A327" s="24" t="s">
        <v>6</v>
      </c>
      <c r="B327" s="3" t="s">
        <v>7</v>
      </c>
      <c r="C327" s="3" t="s">
        <v>8</v>
      </c>
      <c r="D327" s="3" t="s">
        <v>9</v>
      </c>
      <c r="E327" s="3" t="s">
        <v>10</v>
      </c>
      <c r="F327" s="3" t="s">
        <v>11</v>
      </c>
      <c r="K327" s="38">
        <v>35</v>
      </c>
    </row>
    <row r="328" spans="1:11">
      <c r="A328" s="3"/>
      <c r="B328" s="5">
        <f>E325</f>
        <v>8</v>
      </c>
      <c r="C328" s="3" t="s">
        <v>12</v>
      </c>
      <c r="D328" s="9">
        <f>((D330*D332)/H325)</f>
        <v>20.36785714285714</v>
      </c>
      <c r="E328" s="3" t="s">
        <v>13</v>
      </c>
      <c r="F328" s="5">
        <f>G325</f>
        <v>12</v>
      </c>
      <c r="K328" s="38">
        <v>12</v>
      </c>
    </row>
    <row r="329" spans="1:11">
      <c r="A329" s="3"/>
      <c r="B329" s="3" t="s">
        <v>14</v>
      </c>
      <c r="C329" s="3" t="s">
        <v>15</v>
      </c>
      <c r="D329" s="3" t="s">
        <v>16</v>
      </c>
      <c r="E329" s="3" t="s">
        <v>17</v>
      </c>
      <c r="F329" s="3" t="s">
        <v>18</v>
      </c>
      <c r="K329" s="38">
        <v>25</v>
      </c>
    </row>
    <row r="330" spans="1:11">
      <c r="A330" s="3"/>
      <c r="B330" s="5">
        <f>D325</f>
        <v>2.5</v>
      </c>
      <c r="C330" s="3" t="s">
        <v>19</v>
      </c>
      <c r="D330" s="5">
        <f>B330</f>
        <v>2.5</v>
      </c>
      <c r="E330" s="3" t="s">
        <v>19</v>
      </c>
      <c r="F330" s="5">
        <f>F325</f>
        <v>35</v>
      </c>
    </row>
    <row r="331" spans="1:11">
      <c r="A331" s="3"/>
      <c r="B331" s="3" t="s">
        <v>20</v>
      </c>
      <c r="C331" s="3"/>
      <c r="D331" s="3" t="s">
        <v>21</v>
      </c>
      <c r="E331" s="3"/>
      <c r="F331" s="3" t="s">
        <v>22</v>
      </c>
    </row>
    <row r="332" spans="1:11">
      <c r="A332" s="3"/>
      <c r="B332" s="10">
        <f>(H325*(B328+273.15)/B330)</f>
        <v>9.3499243999999974E-3</v>
      </c>
      <c r="C332" s="10"/>
      <c r="D332" s="10">
        <f>F332</f>
        <v>6.773534571428571E-4</v>
      </c>
      <c r="E332" s="10"/>
      <c r="F332" s="10">
        <f>(H325*(F328+273.15)/F330)</f>
        <v>6.773534571428571E-4</v>
      </c>
    </row>
    <row r="333" spans="1:11">
      <c r="A333" s="3"/>
      <c r="B333" s="1"/>
      <c r="C333" s="1"/>
      <c r="D333" s="1"/>
      <c r="E333" s="1"/>
      <c r="F333" s="1"/>
      <c r="G333" s="1"/>
      <c r="H333" s="1"/>
      <c r="I333" s="1"/>
      <c r="J333" s="1"/>
    </row>
    <row r="334" spans="1:11">
      <c r="A334" s="24" t="s">
        <v>23</v>
      </c>
      <c r="B334" s="27" t="s">
        <v>73</v>
      </c>
      <c r="C334" s="29" t="s">
        <v>75</v>
      </c>
      <c r="D334" s="27" t="s">
        <v>74</v>
      </c>
      <c r="E334" s="29" t="s">
        <v>76</v>
      </c>
      <c r="F334" s="11" t="s">
        <v>26</v>
      </c>
      <c r="G334" s="27" t="s">
        <v>73</v>
      </c>
      <c r="H334" s="29" t="s">
        <v>75</v>
      </c>
      <c r="I334" s="27" t="s">
        <v>24</v>
      </c>
      <c r="J334" s="29" t="s">
        <v>76</v>
      </c>
    </row>
    <row r="335" spans="1:11">
      <c r="A335" s="3"/>
      <c r="B335" s="31">
        <f>ROUND((H325*(D328-(B328+273.15)))*(1/0.01),2)</f>
        <v>-2.17</v>
      </c>
      <c r="C335" s="31">
        <f>ROUND((C325*H325*(D328-(B328+273.15)))*(1/0.01),2)</f>
        <v>-5.42</v>
      </c>
      <c r="D335" s="31">
        <f>C335+B335</f>
        <v>-7.59</v>
      </c>
      <c r="E335" s="31">
        <f>ROUND(((C325+1)*H325*(D328-(B328+273.15)))*(1/0.01),2)</f>
        <v>-7.59</v>
      </c>
      <c r="F335" s="10"/>
      <c r="G335" s="31">
        <f>ROUND(H325*(F328+273.15)*(LN(F332/D332)),2)</f>
        <v>0</v>
      </c>
      <c r="H335" s="31">
        <f>ROUND((C325*H325*((F328+273.15)-D328))*100,2)</f>
        <v>5.5</v>
      </c>
      <c r="I335" s="31">
        <f>H335+G335</f>
        <v>5.5</v>
      </c>
      <c r="J335" s="31">
        <f>ROUND(((C325+1)*H325*((F328+273.15)-D328))*100,2)</f>
        <v>7.7</v>
      </c>
    </row>
    <row r="336" spans="1:11">
      <c r="A336" s="3"/>
      <c r="B336" s="1"/>
      <c r="C336" s="1"/>
      <c r="D336" s="1"/>
      <c r="E336" s="1"/>
      <c r="F336" s="1"/>
      <c r="G336" s="1"/>
      <c r="H336" s="1"/>
      <c r="J336" s="1"/>
    </row>
    <row r="337" spans="1:10">
      <c r="A337" s="24" t="s">
        <v>27</v>
      </c>
      <c r="B337" s="27" t="s">
        <v>73</v>
      </c>
      <c r="C337" s="29" t="s">
        <v>74</v>
      </c>
      <c r="D337" s="27" t="s">
        <v>75</v>
      </c>
      <c r="E337" s="29" t="s">
        <v>76</v>
      </c>
      <c r="G337" s="1"/>
      <c r="H337" s="1"/>
      <c r="J337" s="1"/>
    </row>
    <row r="338" spans="1:10">
      <c r="A338" s="3"/>
      <c r="B338" s="31">
        <f>B335+G335</f>
        <v>-2.17</v>
      </c>
      <c r="C338" s="31">
        <f>D335+I335</f>
        <v>-2.09</v>
      </c>
      <c r="D338" s="31">
        <f>C335+H335</f>
        <v>8.0000000000000071E-2</v>
      </c>
      <c r="E338" s="31">
        <f>E335+J335</f>
        <v>0.11000000000000032</v>
      </c>
      <c r="G338" s="1"/>
      <c r="H338" s="1"/>
      <c r="I338" s="1"/>
      <c r="J338" s="1"/>
    </row>
    <row r="339" spans="1:10">
      <c r="A339" s="3"/>
      <c r="B339" s="1"/>
      <c r="C339" s="1"/>
      <c r="D339" s="1"/>
      <c r="E339" s="1"/>
      <c r="F339" s="1"/>
      <c r="G339" s="1"/>
      <c r="H339" s="1"/>
      <c r="I339" s="1"/>
      <c r="J339" s="1"/>
    </row>
    <row r="340" spans="1:10">
      <c r="A340" s="24" t="s">
        <v>28</v>
      </c>
      <c r="B340" s="3" t="s">
        <v>7</v>
      </c>
      <c r="C340" s="3" t="s">
        <v>8</v>
      </c>
      <c r="D340" s="3" t="s">
        <v>9</v>
      </c>
      <c r="E340" s="3" t="s">
        <v>10</v>
      </c>
      <c r="F340" s="3" t="s">
        <v>11</v>
      </c>
      <c r="G340" s="1"/>
      <c r="H340" s="1"/>
      <c r="I340" s="1"/>
      <c r="J340" s="1"/>
    </row>
    <row r="341" spans="1:10">
      <c r="A341" s="3"/>
      <c r="B341" s="5">
        <f>B328</f>
        <v>8</v>
      </c>
      <c r="C341" s="3" t="s">
        <v>13</v>
      </c>
      <c r="D341" s="9">
        <f>(D343*D345/H325)</f>
        <v>3936.0999999999995</v>
      </c>
      <c r="E341" s="3" t="s">
        <v>12</v>
      </c>
      <c r="F341" s="5">
        <f>F328</f>
        <v>12</v>
      </c>
      <c r="G341" s="1"/>
      <c r="H341" s="1"/>
      <c r="I341" s="1"/>
      <c r="J341" s="1"/>
    </row>
    <row r="342" spans="1:10">
      <c r="A342" s="3"/>
      <c r="B342" s="3" t="s">
        <v>14</v>
      </c>
      <c r="C342" s="3" t="s">
        <v>17</v>
      </c>
      <c r="D342" s="3" t="s">
        <v>16</v>
      </c>
      <c r="E342" s="3" t="s">
        <v>15</v>
      </c>
      <c r="F342" s="3" t="s">
        <v>18</v>
      </c>
      <c r="G342" s="1"/>
      <c r="H342" s="1"/>
      <c r="I342" s="1"/>
      <c r="J342" s="1"/>
    </row>
    <row r="343" spans="1:10">
      <c r="A343" s="3"/>
      <c r="B343" s="5">
        <f>B330</f>
        <v>2.5</v>
      </c>
      <c r="C343" s="3" t="s">
        <v>19</v>
      </c>
      <c r="D343" s="5">
        <f>F343</f>
        <v>35</v>
      </c>
      <c r="E343" s="3" t="s">
        <v>19</v>
      </c>
      <c r="F343" s="5">
        <f>F330</f>
        <v>35</v>
      </c>
      <c r="G343" s="1"/>
      <c r="H343" s="1"/>
      <c r="I343" s="1"/>
      <c r="J343" s="1"/>
    </row>
    <row r="344" spans="1:10">
      <c r="A344" s="3"/>
      <c r="B344" s="3" t="s">
        <v>29</v>
      </c>
      <c r="C344" s="3"/>
      <c r="D344" s="3" t="s">
        <v>30</v>
      </c>
      <c r="E344" s="3"/>
      <c r="F344" s="3" t="s">
        <v>31</v>
      </c>
      <c r="G344" s="1"/>
      <c r="H344" s="1"/>
      <c r="I344" s="1"/>
      <c r="J344" s="1"/>
    </row>
    <row r="345" spans="1:10">
      <c r="A345" s="3"/>
      <c r="B345" s="1">
        <f>B332</f>
        <v>9.3499243999999974E-3</v>
      </c>
      <c r="C345" s="1"/>
      <c r="D345" s="13">
        <f>B345</f>
        <v>9.3499243999999974E-3</v>
      </c>
      <c r="E345" s="13"/>
      <c r="F345" s="13">
        <f>H325*(F341+273.15)/F343</f>
        <v>6.773534571428571E-4</v>
      </c>
      <c r="G345" s="1"/>
      <c r="H345" s="1"/>
      <c r="I345" s="1"/>
      <c r="J345" s="1"/>
    </row>
    <row r="346" spans="1:10">
      <c r="A346" s="3"/>
      <c r="B346" s="1"/>
      <c r="C346" s="1"/>
      <c r="D346" s="1"/>
      <c r="E346" s="1"/>
      <c r="F346" s="1"/>
      <c r="G346" s="1"/>
      <c r="H346" s="1"/>
      <c r="I346" s="1"/>
      <c r="J346" s="1"/>
    </row>
    <row r="347" spans="1:10">
      <c r="A347" s="24" t="s">
        <v>23</v>
      </c>
      <c r="B347" s="27" t="s">
        <v>73</v>
      </c>
      <c r="C347" s="29" t="s">
        <v>75</v>
      </c>
      <c r="D347" s="27" t="s">
        <v>74</v>
      </c>
      <c r="E347" s="29" t="s">
        <v>76</v>
      </c>
      <c r="F347" s="11" t="s">
        <v>26</v>
      </c>
      <c r="G347" s="27" t="s">
        <v>73</v>
      </c>
      <c r="H347" s="29" t="s">
        <v>75</v>
      </c>
      <c r="I347" s="27" t="s">
        <v>74</v>
      </c>
      <c r="J347" s="29" t="s">
        <v>25</v>
      </c>
    </row>
    <row r="348" spans="1:10">
      <c r="A348" s="3"/>
      <c r="B348" s="28">
        <f>H325*(B341+273.15)*(LN(D345/B345))</f>
        <v>0</v>
      </c>
      <c r="C348" s="31">
        <f>(C325*H325*(D341-(B341+273.15)))*100</f>
        <v>75.968135749999973</v>
      </c>
      <c r="D348" s="31">
        <f>C348+B348</f>
        <v>75.968135749999973</v>
      </c>
      <c r="E348" s="31">
        <f>((C325+1)*H325*(D341-(B341+273.15)))*100</f>
        <v>106.35539004999997</v>
      </c>
      <c r="F348" s="1"/>
      <c r="G348" s="31">
        <f>(H325*((F341+273.15)-D341))*100</f>
        <v>-30.35399829999999</v>
      </c>
      <c r="H348" s="31">
        <f>(C325*H325*((F341+273.15)-D341))*100</f>
        <v>-75.884995749999987</v>
      </c>
      <c r="I348" s="31">
        <f>H348+G348</f>
        <v>-106.23899404999997</v>
      </c>
      <c r="J348" s="31">
        <f>((C325+1)*H325*((F341+273.15)-D341))*100</f>
        <v>-106.23899404999997</v>
      </c>
    </row>
    <row r="349" spans="1:10">
      <c r="A349" s="3"/>
      <c r="B349" s="1"/>
      <c r="C349" s="1"/>
      <c r="D349" s="1"/>
      <c r="E349" s="1"/>
      <c r="F349" s="1"/>
      <c r="G349" s="1"/>
      <c r="I349" s="1"/>
      <c r="J349" s="1"/>
    </row>
    <row r="350" spans="1:10">
      <c r="A350" s="24" t="s">
        <v>27</v>
      </c>
      <c r="B350" s="27" t="s">
        <v>73</v>
      </c>
      <c r="C350" s="29" t="s">
        <v>74</v>
      </c>
      <c r="D350" s="27" t="s">
        <v>75</v>
      </c>
      <c r="E350" s="29" t="s">
        <v>76</v>
      </c>
      <c r="F350" s="1"/>
      <c r="I350" s="1"/>
      <c r="J350" s="1"/>
    </row>
    <row r="351" spans="1:10">
      <c r="A351" s="3"/>
      <c r="B351" s="31">
        <f>B348+G348</f>
        <v>-30.35399829999999</v>
      </c>
      <c r="C351" s="31">
        <f>D348+I348</f>
        <v>-30.2708583</v>
      </c>
      <c r="D351" s="28">
        <f>C348+H348</f>
        <v>8.3139999999986003E-2</v>
      </c>
      <c r="E351" s="28">
        <f>E348+J348</f>
        <v>0.11639599999999461</v>
      </c>
      <c r="F351" s="1"/>
      <c r="H351" s="1"/>
      <c r="I351" s="1"/>
      <c r="J351" s="1"/>
    </row>
    <row r="353" spans="1:11">
      <c r="A353" s="3" t="s">
        <v>0</v>
      </c>
      <c r="B353" s="1"/>
      <c r="C353" s="1"/>
      <c r="D353" s="1"/>
      <c r="E353" s="1"/>
      <c r="F353" s="1"/>
      <c r="G353" s="1"/>
      <c r="H353" s="1"/>
      <c r="I353" s="1"/>
      <c r="J353" s="1"/>
    </row>
    <row r="354" spans="1:11">
      <c r="A354" s="24" t="s">
        <v>1</v>
      </c>
      <c r="B354" s="3" t="s">
        <v>32</v>
      </c>
      <c r="C354" s="3" t="s">
        <v>58</v>
      </c>
      <c r="D354" s="3" t="s">
        <v>60</v>
      </c>
      <c r="E354" s="3" t="s">
        <v>62</v>
      </c>
      <c r="F354" s="3" t="s">
        <v>61</v>
      </c>
      <c r="G354" s="22" t="s">
        <v>33</v>
      </c>
      <c r="H354" s="46"/>
      <c r="I354" s="46"/>
      <c r="J354" s="46"/>
    </row>
    <row r="355" spans="1:11">
      <c r="A355" s="3"/>
      <c r="B355" s="4" t="s">
        <v>34</v>
      </c>
      <c r="C355" s="5">
        <f>K355</f>
        <v>2.72</v>
      </c>
      <c r="D355" s="5">
        <f>K356</f>
        <v>18.89</v>
      </c>
      <c r="E355" s="5">
        <f>K357</f>
        <v>6.3280000000000003</v>
      </c>
      <c r="F355" s="5">
        <f>K358</f>
        <v>0.48199999999999998</v>
      </c>
      <c r="G355" s="32" t="s">
        <v>35</v>
      </c>
      <c r="H355" s="46"/>
      <c r="I355" s="46"/>
      <c r="J355" s="46"/>
      <c r="K355" s="1">
        <f>'ITEM Nº2'!G2</f>
        <v>2.72</v>
      </c>
    </row>
    <row r="356" spans="1:11">
      <c r="A356" s="3"/>
      <c r="B356" s="1"/>
      <c r="C356" s="1"/>
      <c r="D356" s="1"/>
      <c r="E356" s="1"/>
      <c r="F356" s="1"/>
      <c r="G356" s="1"/>
      <c r="H356" s="46"/>
      <c r="I356" s="46"/>
      <c r="J356" s="46"/>
      <c r="K356" s="1">
        <f>'ITEM Nº2'!G3</f>
        <v>18.89</v>
      </c>
    </row>
    <row r="357" spans="1:11">
      <c r="A357" s="24" t="s">
        <v>83</v>
      </c>
      <c r="B357" s="3" t="s">
        <v>36</v>
      </c>
      <c r="C357" s="3" t="s">
        <v>37</v>
      </c>
      <c r="D357" s="3" t="s">
        <v>38</v>
      </c>
      <c r="E357" s="3" t="s">
        <v>39</v>
      </c>
      <c r="G357" s="1"/>
      <c r="H357" s="46"/>
      <c r="I357" s="46"/>
      <c r="J357" s="46"/>
      <c r="K357" s="1">
        <f>'ITEM Nº2'!G4</f>
        <v>6.3280000000000003</v>
      </c>
    </row>
    <row r="358" spans="1:11">
      <c r="A358" s="3"/>
      <c r="B358" s="25">
        <f>C355*2.20462</f>
        <v>5.9965663999999999</v>
      </c>
      <c r="C358" s="25">
        <f>D355*1.8+32</f>
        <v>66.00200000000001</v>
      </c>
      <c r="D358" s="25">
        <f>E355*(14.6959793/1.03326)</f>
        <v>90.002668263941302</v>
      </c>
      <c r="E358" s="25">
        <f>F355*(3.28084^3)</f>
        <v>17.021670993837812</v>
      </c>
      <c r="G358" s="1"/>
      <c r="H358" s="46"/>
      <c r="I358" s="46"/>
      <c r="J358" s="46"/>
      <c r="K358" s="1">
        <f>'ITEM Nº2'!G5</f>
        <v>0.48199999999999998</v>
      </c>
    </row>
    <row r="359" spans="1:11">
      <c r="A359" s="3"/>
      <c r="B359" s="25"/>
      <c r="C359" s="23"/>
      <c r="D359" s="23"/>
      <c r="E359" s="25"/>
      <c r="G359" s="1"/>
      <c r="H359" s="46"/>
      <c r="I359" s="46"/>
      <c r="J359" s="46"/>
    </row>
    <row r="360" spans="1:11">
      <c r="A360" s="24" t="s">
        <v>82</v>
      </c>
      <c r="B360" s="23">
        <f>ROUND(B358,0)</f>
        <v>6</v>
      </c>
      <c r="C360" s="23">
        <f>ROUND(C358,0)</f>
        <v>66</v>
      </c>
      <c r="D360" s="23">
        <f>ROUND(D358,0)</f>
        <v>90</v>
      </c>
      <c r="E360" s="23">
        <f>ROUND(E358,0)</f>
        <v>17</v>
      </c>
      <c r="G360" s="1"/>
      <c r="H360" s="46"/>
      <c r="I360" s="46"/>
      <c r="J360" s="46"/>
    </row>
    <row r="361" spans="1:11">
      <c r="A361" s="3"/>
      <c r="B361" s="25"/>
      <c r="C361" s="23"/>
      <c r="D361" s="23"/>
      <c r="E361" s="25"/>
      <c r="G361" s="1"/>
    </row>
    <row r="362" spans="1:11">
      <c r="A362" s="24" t="s">
        <v>40</v>
      </c>
      <c r="B362" s="3" t="s">
        <v>37</v>
      </c>
      <c r="C362" s="3" t="s">
        <v>41</v>
      </c>
      <c r="D362" s="4" t="s">
        <v>42</v>
      </c>
      <c r="E362" s="3" t="s">
        <v>43</v>
      </c>
      <c r="F362" s="3" t="s">
        <v>44</v>
      </c>
      <c r="H362" s="47" t="s">
        <v>89</v>
      </c>
      <c r="I362" s="48"/>
      <c r="J362" s="49"/>
    </row>
    <row r="363" spans="1:11">
      <c r="A363" s="3"/>
      <c r="B363" s="17">
        <f>C360</f>
        <v>66</v>
      </c>
      <c r="C363" s="1">
        <v>0.31630000000000003</v>
      </c>
      <c r="D363" s="1">
        <v>34.06</v>
      </c>
      <c r="E363" s="1">
        <v>1.6039999999999999E-2</v>
      </c>
      <c r="F363" s="1">
        <f>ROUND(E360/B360,3)</f>
        <v>2.8330000000000002</v>
      </c>
      <c r="H363" s="1"/>
      <c r="I363" s="1"/>
      <c r="J363" s="1"/>
    </row>
    <row r="364" spans="1:11">
      <c r="A364" s="3"/>
      <c r="B364" s="22"/>
      <c r="C364" s="1"/>
      <c r="D364" s="1"/>
      <c r="E364" s="1"/>
      <c r="F364" s="1"/>
      <c r="G364" s="1"/>
      <c r="H364" s="1"/>
      <c r="I364" s="1"/>
      <c r="J364" s="1"/>
    </row>
    <row r="365" spans="1:11">
      <c r="A365" s="3"/>
      <c r="B365" s="3" t="s">
        <v>38</v>
      </c>
      <c r="C365" s="3" t="s">
        <v>38</v>
      </c>
      <c r="D365" s="3" t="s">
        <v>45</v>
      </c>
      <c r="E365" s="3" t="s">
        <v>46</v>
      </c>
      <c r="F365" s="4" t="s">
        <v>47</v>
      </c>
      <c r="G365" s="4" t="s">
        <v>48</v>
      </c>
      <c r="H365" s="50" t="str">
        <f>IF(E364=D369,"líquido saturado",IF(E364&lt;D369,"líquido comprimido",IF(E364&lt;E369,"mezcla L+V",IF(E364=E369,"vapor saturado","vapor recalentado"))))</f>
        <v>líquido comprimido</v>
      </c>
      <c r="I365" s="51"/>
      <c r="J365" s="15" t="s">
        <v>99</v>
      </c>
    </row>
    <row r="366" spans="1:11">
      <c r="A366" s="3"/>
      <c r="B366" s="17">
        <f>D360</f>
        <v>90</v>
      </c>
      <c r="C366" s="1">
        <v>89.64</v>
      </c>
      <c r="D366" s="1">
        <v>1.7659999999999999E-2</v>
      </c>
      <c r="E366" s="1">
        <v>4.9139999999999997</v>
      </c>
      <c r="F366" s="1">
        <v>290.11</v>
      </c>
      <c r="G366" s="1">
        <v>1103.7</v>
      </c>
      <c r="J366" s="1">
        <f>D363</f>
        <v>34.06</v>
      </c>
    </row>
    <row r="367" spans="1:11">
      <c r="A367" s="3"/>
      <c r="B367" s="1"/>
      <c r="C367" s="1">
        <v>96.16</v>
      </c>
      <c r="D367" s="1">
        <v>1.771E-2</v>
      </c>
      <c r="E367" s="1">
        <v>4.5979999999999999</v>
      </c>
      <c r="F367" s="1">
        <v>295.27999999999997</v>
      </c>
      <c r="G367" s="1">
        <v>1104.5999999999999</v>
      </c>
      <c r="H367" s="35" t="s">
        <v>100</v>
      </c>
      <c r="I367" s="34" t="str">
        <f>IF(F363&gt;D369,IF(F363&lt;E369,"mezcla L+V","vapor recalentado"),"líquido comprimido")</f>
        <v>mezcla L+V</v>
      </c>
      <c r="J367" s="1"/>
    </row>
    <row r="368" spans="1:11">
      <c r="A368" s="3"/>
      <c r="B368" s="1"/>
      <c r="C368" s="1">
        <f>C366-C367</f>
        <v>-6.519999999999996</v>
      </c>
      <c r="D368" s="1">
        <f>D366-D367</f>
        <v>-5.0000000000001432E-5</v>
      </c>
      <c r="E368" s="1">
        <f>E366-E367</f>
        <v>0.31599999999999984</v>
      </c>
      <c r="F368" s="1">
        <f>F366-F367</f>
        <v>-5.1699999999999591</v>
      </c>
      <c r="G368" s="1">
        <f>G366-G367</f>
        <v>-0.89999999999986358</v>
      </c>
      <c r="H368" s="1"/>
      <c r="I368" s="1"/>
      <c r="J368" s="1"/>
    </row>
    <row r="369" spans="1:10">
      <c r="A369" s="3"/>
      <c r="B369" s="1"/>
      <c r="C369" s="1"/>
      <c r="D369" s="1">
        <f>ROUND(D366+(D368/C368)*(B366-C366),4)</f>
        <v>1.77E-2</v>
      </c>
      <c r="E369" s="1">
        <f>ROUND(E366+(E368/C368)*(B366-C366),3)</f>
        <v>4.8970000000000002</v>
      </c>
      <c r="F369" s="1">
        <f>ROUND(F366+(F368/C368)*(B366-C366),2)</f>
        <v>290.39999999999998</v>
      </c>
      <c r="G369" s="1">
        <f>ROUND(G366+(G368/C368)*(B366-C366),1)</f>
        <v>1103.7</v>
      </c>
      <c r="H369" s="1"/>
      <c r="I369" s="1"/>
      <c r="J369" s="1"/>
    </row>
    <row r="370" spans="1:10">
      <c r="A370" s="3"/>
      <c r="B370" s="14"/>
      <c r="C370" s="1"/>
      <c r="D370" s="1"/>
      <c r="E370" s="1"/>
      <c r="F370" s="1"/>
      <c r="G370" s="1"/>
      <c r="H370" s="1"/>
      <c r="I370" s="1"/>
      <c r="J370" s="1"/>
    </row>
    <row r="371" spans="1:10">
      <c r="A371" s="3"/>
      <c r="B371" s="3" t="s">
        <v>45</v>
      </c>
      <c r="C371" s="3" t="s">
        <v>46</v>
      </c>
      <c r="D371" s="3" t="s">
        <v>49</v>
      </c>
      <c r="E371" s="15" t="s">
        <v>50</v>
      </c>
      <c r="F371" s="11" t="s">
        <v>51</v>
      </c>
      <c r="G371" s="16" t="s">
        <v>52</v>
      </c>
      <c r="H371" s="4" t="s">
        <v>53</v>
      </c>
      <c r="I371" s="4" t="s">
        <v>54</v>
      </c>
    </row>
    <row r="372" spans="1:10">
      <c r="A372" s="3"/>
      <c r="B372" s="1">
        <f>D369</f>
        <v>1.77E-2</v>
      </c>
      <c r="C372" s="1">
        <f>E369</f>
        <v>4.8970000000000002</v>
      </c>
      <c r="D372" s="1">
        <f>ROUND(((F363-B372)/(C372-B372)),3)</f>
        <v>0.57699999999999996</v>
      </c>
      <c r="E372" s="1">
        <f>ROUND((1-D372)*F369+G369*D372,1)</f>
        <v>759.7</v>
      </c>
      <c r="F372" s="1"/>
      <c r="G372" s="1">
        <f>(E372-D363)</f>
        <v>725.6400000000001</v>
      </c>
      <c r="H372" s="1">
        <f>ROUND(D360*(F363-E363)*(0.000947831/0.737562)*144,2)</f>
        <v>46.92</v>
      </c>
      <c r="I372" s="1">
        <f>G372+H372</f>
        <v>772.56000000000006</v>
      </c>
      <c r="J372" s="1"/>
    </row>
    <row r="373" spans="1:10">
      <c r="A373" s="3"/>
      <c r="B373" s="1"/>
      <c r="C373" s="1"/>
      <c r="D373" s="1"/>
      <c r="E373" s="1"/>
      <c r="F373" s="1"/>
      <c r="G373" s="1"/>
      <c r="H373" s="1"/>
      <c r="I373" s="5"/>
      <c r="J373" s="5"/>
    </row>
    <row r="374" spans="1:10">
      <c r="A374" s="3"/>
      <c r="B374" s="24" t="s">
        <v>55</v>
      </c>
      <c r="C374" s="12" t="s">
        <v>56</v>
      </c>
      <c r="D374" s="3" t="s">
        <v>90</v>
      </c>
      <c r="E374" s="3" t="s">
        <v>91</v>
      </c>
      <c r="F374" s="4" t="s">
        <v>92</v>
      </c>
      <c r="G374" s="3" t="s">
        <v>93</v>
      </c>
      <c r="H374" s="4" t="s">
        <v>94</v>
      </c>
      <c r="I374" s="16" t="s">
        <v>52</v>
      </c>
      <c r="J374" s="4" t="s">
        <v>53</v>
      </c>
    </row>
    <row r="375" spans="1:10">
      <c r="A375" s="3"/>
      <c r="C375" s="21">
        <f>F363</f>
        <v>2.8330000000000002</v>
      </c>
      <c r="D375" s="1">
        <v>2.9569999999999999</v>
      </c>
      <c r="E375" s="1">
        <v>153.01</v>
      </c>
      <c r="F375" s="1">
        <v>1110.7</v>
      </c>
      <c r="G375" s="1">
        <f>E378</f>
        <v>159.5</v>
      </c>
      <c r="H375" s="1">
        <f>F378</f>
        <v>1111.2</v>
      </c>
      <c r="I375" s="1">
        <f>(H375-E372)</f>
        <v>351.5</v>
      </c>
      <c r="J375" s="1">
        <v>0</v>
      </c>
    </row>
    <row r="376" spans="1:10">
      <c r="A376" s="3"/>
      <c r="C376" s="1"/>
      <c r="D376" s="1">
        <v>2.7669999999999999</v>
      </c>
      <c r="E376" s="1">
        <v>162.93</v>
      </c>
      <c r="F376" s="1">
        <v>1111.4000000000001</v>
      </c>
      <c r="G376" s="1"/>
      <c r="H376" s="1"/>
      <c r="I376" s="1"/>
      <c r="J376" s="5"/>
    </row>
    <row r="377" spans="1:10">
      <c r="A377" s="3"/>
      <c r="C377" s="1"/>
      <c r="D377" s="1">
        <f>D375-D376</f>
        <v>0.18999999999999995</v>
      </c>
      <c r="E377" s="1">
        <f>E375-E376</f>
        <v>-9.9200000000000159</v>
      </c>
      <c r="F377" s="1">
        <f>F375-F376</f>
        <v>-0.70000000000004547</v>
      </c>
      <c r="G377" s="1"/>
      <c r="H377" s="1"/>
      <c r="I377" s="1"/>
      <c r="J377" s="5"/>
    </row>
    <row r="378" spans="1:10">
      <c r="A378" s="3"/>
      <c r="C378" s="1"/>
      <c r="D378" s="1"/>
      <c r="E378" s="1">
        <f>ROUND(E375+(E377/D377)*(C375-D375),1)</f>
        <v>159.5</v>
      </c>
      <c r="F378" s="1">
        <f>ROUND(F375+(F377/D377)*(C375-D375),1)</f>
        <v>1111.2</v>
      </c>
      <c r="G378" s="1"/>
      <c r="H378" s="1"/>
      <c r="I378" s="1"/>
      <c r="J378" s="5"/>
    </row>
    <row r="379" spans="1:10">
      <c r="A379" s="3"/>
      <c r="B379" s="1"/>
      <c r="C379" s="1"/>
      <c r="D379" s="1"/>
      <c r="E379" s="1"/>
      <c r="F379" s="1"/>
      <c r="G379" s="1"/>
      <c r="H379" s="1"/>
      <c r="I379" s="5"/>
      <c r="J379" s="5"/>
    </row>
    <row r="380" spans="1:10">
      <c r="A380" s="3"/>
      <c r="B380" s="4" t="s">
        <v>54</v>
      </c>
      <c r="C380" s="1"/>
      <c r="D380" s="1"/>
      <c r="E380" s="1"/>
      <c r="F380" s="1"/>
      <c r="G380" s="1"/>
      <c r="H380" s="1"/>
      <c r="I380" s="5"/>
      <c r="J380" s="5"/>
    </row>
    <row r="381" spans="1:10">
      <c r="A381" s="3"/>
      <c r="B381" s="1">
        <f>I375</f>
        <v>351.5</v>
      </c>
      <c r="C381" s="1"/>
      <c r="D381" s="1"/>
      <c r="E381" s="1"/>
      <c r="F381" s="1"/>
      <c r="G381" s="1"/>
      <c r="H381" s="1"/>
      <c r="I381" s="5"/>
      <c r="J381" s="5"/>
    </row>
    <row r="382" spans="1:10">
      <c r="A382" s="3"/>
      <c r="B382" s="1"/>
      <c r="C382" s="1"/>
      <c r="I382" s="1"/>
      <c r="J382" s="1"/>
    </row>
    <row r="383" spans="1:10">
      <c r="A383" s="3" t="s">
        <v>79</v>
      </c>
      <c r="B383" s="27" t="s">
        <v>57</v>
      </c>
      <c r="C383" s="27" t="s">
        <v>71</v>
      </c>
      <c r="D383" s="27" t="s">
        <v>69</v>
      </c>
      <c r="E383" s="27" t="s">
        <v>68</v>
      </c>
      <c r="F383" s="27" t="s">
        <v>70</v>
      </c>
      <c r="G383" s="27" t="s">
        <v>72</v>
      </c>
    </row>
    <row r="384" spans="1:10">
      <c r="A384" s="3"/>
      <c r="B384" s="28">
        <f>G375</f>
        <v>159.5</v>
      </c>
      <c r="C384" s="28">
        <f>ROUND((I372+B381)*B360,1)</f>
        <v>6744.4</v>
      </c>
      <c r="D384" s="28">
        <f>ROUND((H372+J375)*B360,1)</f>
        <v>281.5</v>
      </c>
      <c r="E384" s="28">
        <f>ROUND(B384*(100/14.50381),1)</f>
        <v>1099.7</v>
      </c>
      <c r="F384" s="28">
        <f>ROUND(D384*(1/0.947831),1)</f>
        <v>297</v>
      </c>
      <c r="G384" s="28">
        <f>ROUND(C384*(1/0.947831),1)</f>
        <v>7115.6</v>
      </c>
    </row>
    <row r="385" spans="1:11">
      <c r="A385" s="3"/>
      <c r="B385" s="5"/>
      <c r="C385" s="5"/>
      <c r="D385" s="5"/>
      <c r="E385" s="5"/>
      <c r="F385" s="5"/>
      <c r="G385" s="5"/>
    </row>
    <row r="386" spans="1:11">
      <c r="A386" s="3" t="s">
        <v>85</v>
      </c>
      <c r="F386" s="5"/>
      <c r="G386" s="5"/>
    </row>
    <row r="387" spans="1:11">
      <c r="A387" s="3" t="s">
        <v>59</v>
      </c>
      <c r="B387" s="1"/>
      <c r="C387" s="1"/>
      <c r="D387" s="1"/>
      <c r="E387" s="1"/>
      <c r="F387" s="5"/>
      <c r="G387" s="5"/>
    </row>
    <row r="388" spans="1:11">
      <c r="A388" s="24" t="s">
        <v>1</v>
      </c>
      <c r="B388" s="3" t="s">
        <v>2</v>
      </c>
      <c r="C388" s="3" t="s">
        <v>3</v>
      </c>
      <c r="D388" s="3" t="s">
        <v>14</v>
      </c>
      <c r="E388" s="3" t="s">
        <v>7</v>
      </c>
      <c r="F388" s="3" t="s">
        <v>151</v>
      </c>
      <c r="G388" s="3" t="s">
        <v>11</v>
      </c>
      <c r="H388" s="4" t="s">
        <v>4</v>
      </c>
    </row>
    <row r="389" spans="1:11">
      <c r="A389" s="3"/>
      <c r="B389" s="3" t="s">
        <v>5</v>
      </c>
      <c r="C389" s="6">
        <v>2.5</v>
      </c>
      <c r="D389" s="1">
        <f>K389</f>
        <v>2.5</v>
      </c>
      <c r="E389" s="18">
        <f>K390</f>
        <v>10</v>
      </c>
      <c r="F389" s="8">
        <f>K391</f>
        <v>40</v>
      </c>
      <c r="G389" s="1">
        <f>K392</f>
        <v>14</v>
      </c>
      <c r="H389" s="7">
        <v>8.3139999999999993E-5</v>
      </c>
      <c r="K389" s="1">
        <f>'ITEM Nº1'!H2</f>
        <v>2.5</v>
      </c>
    </row>
    <row r="390" spans="1:11">
      <c r="A390" s="3"/>
      <c r="B390" s="1"/>
      <c r="C390" s="1"/>
      <c r="D390" s="5"/>
      <c r="E390" s="4"/>
      <c r="F390" s="5"/>
      <c r="K390" s="1">
        <f>'ITEM Nº1'!H3</f>
        <v>10</v>
      </c>
    </row>
    <row r="391" spans="1:11">
      <c r="A391" s="24" t="s">
        <v>6</v>
      </c>
      <c r="B391" s="3" t="s">
        <v>7</v>
      </c>
      <c r="C391" s="3" t="s">
        <v>8</v>
      </c>
      <c r="D391" s="3" t="s">
        <v>9</v>
      </c>
      <c r="E391" s="3" t="s">
        <v>10</v>
      </c>
      <c r="F391" s="3" t="s">
        <v>11</v>
      </c>
      <c r="K391" s="1">
        <f>'ITEM Nº1'!H4</f>
        <v>40</v>
      </c>
    </row>
    <row r="392" spans="1:11">
      <c r="A392" s="3"/>
      <c r="B392" s="5">
        <f>E389</f>
        <v>10</v>
      </c>
      <c r="C392" s="3" t="s">
        <v>12</v>
      </c>
      <c r="D392" s="9">
        <f>((D394*D396)/H389)</f>
        <v>17.946874999999999</v>
      </c>
      <c r="E392" s="3" t="s">
        <v>13</v>
      </c>
      <c r="F392" s="5">
        <f>G389</f>
        <v>14</v>
      </c>
      <c r="K392" s="1">
        <f>'ITEM Nº1'!H5</f>
        <v>14</v>
      </c>
    </row>
    <row r="393" spans="1:11">
      <c r="A393" s="3"/>
      <c r="B393" s="3" t="s">
        <v>14</v>
      </c>
      <c r="C393" s="3" t="s">
        <v>15</v>
      </c>
      <c r="D393" s="3" t="s">
        <v>16</v>
      </c>
      <c r="E393" s="3" t="s">
        <v>17</v>
      </c>
      <c r="F393" s="3" t="s">
        <v>18</v>
      </c>
      <c r="K393" s="1">
        <f>'ITEM Nº1'!H6</f>
        <v>20</v>
      </c>
    </row>
    <row r="394" spans="1:11">
      <c r="A394" s="3"/>
      <c r="B394" s="5">
        <f>D389</f>
        <v>2.5</v>
      </c>
      <c r="C394" s="3" t="s">
        <v>19</v>
      </c>
      <c r="D394" s="5">
        <f>B394</f>
        <v>2.5</v>
      </c>
      <c r="E394" s="3" t="s">
        <v>19</v>
      </c>
      <c r="F394" s="5">
        <f>F389</f>
        <v>40</v>
      </c>
    </row>
    <row r="395" spans="1:11">
      <c r="A395" s="3"/>
      <c r="B395" s="3" t="s">
        <v>20</v>
      </c>
      <c r="C395" s="3"/>
      <c r="D395" s="3" t="s">
        <v>21</v>
      </c>
      <c r="E395" s="3"/>
      <c r="F395" s="3" t="s">
        <v>22</v>
      </c>
    </row>
    <row r="396" spans="1:11">
      <c r="A396" s="3"/>
      <c r="B396" s="10">
        <f>(H389*(B392+273.15)/B394)</f>
        <v>9.4164363999999987E-3</v>
      </c>
      <c r="C396" s="10"/>
      <c r="D396" s="10">
        <f>F396</f>
        <v>5.9684127499999985E-4</v>
      </c>
      <c r="E396" s="10"/>
      <c r="F396" s="10">
        <f>(H389*(F392+273.15)/F394)</f>
        <v>5.9684127499999985E-4</v>
      </c>
    </row>
    <row r="397" spans="1:11">
      <c r="A397" s="3"/>
      <c r="B397" s="1"/>
      <c r="C397" s="1"/>
      <c r="D397" s="1"/>
      <c r="E397" s="1"/>
      <c r="F397" s="1"/>
      <c r="G397" s="1"/>
      <c r="H397" s="1"/>
      <c r="I397" s="1"/>
      <c r="J397" s="1"/>
    </row>
    <row r="398" spans="1:11">
      <c r="A398" s="24" t="s">
        <v>23</v>
      </c>
      <c r="B398" s="27" t="s">
        <v>73</v>
      </c>
      <c r="C398" s="29" t="s">
        <v>75</v>
      </c>
      <c r="D398" s="27" t="s">
        <v>74</v>
      </c>
      <c r="E398" s="29" t="s">
        <v>76</v>
      </c>
      <c r="F398" s="11" t="s">
        <v>26</v>
      </c>
      <c r="G398" s="27" t="s">
        <v>73</v>
      </c>
      <c r="H398" s="29" t="s">
        <v>75</v>
      </c>
      <c r="I398" s="27" t="s">
        <v>24</v>
      </c>
      <c r="J398" s="29" t="s">
        <v>76</v>
      </c>
    </row>
    <row r="399" spans="1:11">
      <c r="A399" s="3"/>
      <c r="B399" s="31">
        <f>ROUND((H389*(D392-(B392+273.15)))*(1/0.01),2)</f>
        <v>-2.2000000000000002</v>
      </c>
      <c r="C399" s="31">
        <f>ROUND((C389*H389*(D392-(B392+273.15)))*(1/0.01),2)</f>
        <v>-5.51</v>
      </c>
      <c r="D399" s="31">
        <f>C399+B399</f>
        <v>-7.71</v>
      </c>
      <c r="E399" s="31">
        <f>ROUND(((C389+1)*H389*(D392-(B392+273.15)))*(1/0.01),2)</f>
        <v>-7.72</v>
      </c>
      <c r="F399" s="10"/>
      <c r="G399" s="31">
        <f>ROUND(H389*(F392+273.15)*(LN(F396/D396)),2)</f>
        <v>0</v>
      </c>
      <c r="H399" s="31">
        <f>ROUND((C389*H389*((F392+273.15)-D392))*100,2)</f>
        <v>5.6</v>
      </c>
      <c r="I399" s="31">
        <f>H399+G399</f>
        <v>5.6</v>
      </c>
      <c r="J399" s="31">
        <f>ROUND(((C389+1)*H389*((F392+273.15)-D392))*100,2)</f>
        <v>7.83</v>
      </c>
    </row>
    <row r="400" spans="1:11">
      <c r="A400" s="3"/>
      <c r="B400" s="1"/>
      <c r="C400" s="1"/>
      <c r="D400" s="1"/>
      <c r="E400" s="1"/>
      <c r="F400" s="1"/>
      <c r="G400" s="1"/>
      <c r="H400" s="1"/>
      <c r="J400" s="1"/>
    </row>
    <row r="401" spans="1:10">
      <c r="A401" s="24" t="s">
        <v>27</v>
      </c>
      <c r="B401" s="27" t="s">
        <v>73</v>
      </c>
      <c r="C401" s="29" t="s">
        <v>74</v>
      </c>
      <c r="D401" s="27" t="s">
        <v>75</v>
      </c>
      <c r="E401" s="29" t="s">
        <v>76</v>
      </c>
      <c r="G401" s="1"/>
      <c r="H401" s="1"/>
      <c r="J401" s="1"/>
    </row>
    <row r="402" spans="1:10">
      <c r="A402" s="3"/>
      <c r="B402" s="31">
        <f>B399+G399</f>
        <v>-2.2000000000000002</v>
      </c>
      <c r="C402" s="31">
        <f>D399+I399</f>
        <v>-2.1100000000000003</v>
      </c>
      <c r="D402" s="31">
        <f>C399+H399</f>
        <v>8.9999999999999858E-2</v>
      </c>
      <c r="E402" s="31">
        <f>E399+J399</f>
        <v>0.11000000000000032</v>
      </c>
      <c r="G402" s="1"/>
      <c r="H402" s="1"/>
      <c r="I402" s="1"/>
      <c r="J402" s="1"/>
    </row>
    <row r="403" spans="1:10">
      <c r="A403" s="3"/>
      <c r="B403" s="1"/>
      <c r="C403" s="1"/>
      <c r="D403" s="1"/>
      <c r="E403" s="1"/>
      <c r="F403" s="1"/>
      <c r="G403" s="1"/>
      <c r="H403" s="1"/>
      <c r="I403" s="1"/>
      <c r="J403" s="1"/>
    </row>
    <row r="404" spans="1:10">
      <c r="A404" s="24" t="s">
        <v>28</v>
      </c>
      <c r="B404" s="3" t="s">
        <v>7</v>
      </c>
      <c r="C404" s="3" t="s">
        <v>8</v>
      </c>
      <c r="D404" s="3" t="s">
        <v>9</v>
      </c>
      <c r="E404" s="3" t="s">
        <v>10</v>
      </c>
      <c r="F404" s="3" t="s">
        <v>11</v>
      </c>
      <c r="G404" s="1"/>
      <c r="H404" s="1"/>
      <c r="I404" s="1"/>
      <c r="J404" s="1"/>
    </row>
    <row r="405" spans="1:10">
      <c r="A405" s="3"/>
      <c r="B405" s="5">
        <f>E389</f>
        <v>10</v>
      </c>
      <c r="C405" s="3" t="s">
        <v>13</v>
      </c>
      <c r="D405" s="9">
        <f>(D407*D409/H389)</f>
        <v>4530.3999999999996</v>
      </c>
      <c r="E405" s="3" t="s">
        <v>12</v>
      </c>
      <c r="F405" s="5">
        <f>G389</f>
        <v>14</v>
      </c>
      <c r="G405" s="1"/>
      <c r="H405" s="1"/>
      <c r="I405" s="1"/>
      <c r="J405" s="1"/>
    </row>
    <row r="406" spans="1:10">
      <c r="A406" s="3"/>
      <c r="B406" s="3" t="s">
        <v>14</v>
      </c>
      <c r="C406" s="3" t="s">
        <v>17</v>
      </c>
      <c r="D406" s="3" t="s">
        <v>16</v>
      </c>
      <c r="E406" s="3" t="s">
        <v>15</v>
      </c>
      <c r="F406" s="3" t="s">
        <v>18</v>
      </c>
      <c r="G406" s="1"/>
      <c r="H406" s="1"/>
      <c r="I406" s="1"/>
      <c r="J406" s="1"/>
    </row>
    <row r="407" spans="1:10">
      <c r="A407" s="3"/>
      <c r="B407" s="5">
        <f>D389</f>
        <v>2.5</v>
      </c>
      <c r="C407" s="3" t="s">
        <v>19</v>
      </c>
      <c r="D407" s="5">
        <f>F407</f>
        <v>40</v>
      </c>
      <c r="E407" s="3" t="s">
        <v>19</v>
      </c>
      <c r="F407" s="5">
        <f>F389</f>
        <v>40</v>
      </c>
      <c r="G407" s="1"/>
      <c r="H407" s="1"/>
      <c r="I407" s="1"/>
      <c r="J407" s="1"/>
    </row>
    <row r="408" spans="1:10">
      <c r="A408" s="3"/>
      <c r="B408" s="3" t="s">
        <v>29</v>
      </c>
      <c r="C408" s="3"/>
      <c r="D408" s="3" t="s">
        <v>30</v>
      </c>
      <c r="E408" s="3"/>
      <c r="F408" s="3" t="s">
        <v>31</v>
      </c>
      <c r="G408" s="1"/>
      <c r="H408" s="1"/>
      <c r="I408" s="1"/>
      <c r="J408" s="1"/>
    </row>
    <row r="409" spans="1:10">
      <c r="A409" s="3"/>
      <c r="B409" s="1">
        <f>B396</f>
        <v>9.4164363999999987E-3</v>
      </c>
      <c r="C409" s="1"/>
      <c r="D409" s="13">
        <f>B409</f>
        <v>9.4164363999999987E-3</v>
      </c>
      <c r="E409" s="13"/>
      <c r="F409" s="13">
        <f>H389*(F405+273.15)/F407</f>
        <v>5.9684127499999985E-4</v>
      </c>
      <c r="G409" s="1"/>
      <c r="H409" s="1"/>
      <c r="I409" s="1"/>
      <c r="J409" s="1"/>
    </row>
    <row r="410" spans="1:10">
      <c r="A410" s="3"/>
      <c r="B410" s="1"/>
      <c r="C410" s="1"/>
      <c r="D410" s="1"/>
      <c r="E410" s="1"/>
      <c r="F410" s="1"/>
      <c r="G410" s="1"/>
      <c r="H410" s="1"/>
      <c r="I410" s="1"/>
      <c r="J410" s="1"/>
    </row>
    <row r="411" spans="1:10">
      <c r="A411" s="24" t="s">
        <v>23</v>
      </c>
      <c r="B411" s="27" t="s">
        <v>73</v>
      </c>
      <c r="C411" s="29" t="s">
        <v>75</v>
      </c>
      <c r="D411" s="27" t="s">
        <v>74</v>
      </c>
      <c r="E411" s="29" t="s">
        <v>76</v>
      </c>
      <c r="F411" s="11" t="s">
        <v>26</v>
      </c>
      <c r="G411" s="27" t="s">
        <v>73</v>
      </c>
      <c r="H411" s="29" t="s">
        <v>75</v>
      </c>
      <c r="I411" s="27" t="s">
        <v>74</v>
      </c>
      <c r="J411" s="29" t="s">
        <v>25</v>
      </c>
    </row>
    <row r="412" spans="1:10">
      <c r="A412" s="3"/>
      <c r="B412" s="28">
        <f>H389*(B405+273.15)*(LN(D409/B409))</f>
        <v>0</v>
      </c>
      <c r="C412" s="31">
        <f>(C389*H389*(D405-(B405+273.15)))*100</f>
        <v>88.279091249999993</v>
      </c>
      <c r="D412" s="31">
        <f>C412+B412</f>
        <v>88.279091249999993</v>
      </c>
      <c r="E412" s="31">
        <f>((C389+1)*H389*(D405-(B405+273.15)))*100</f>
        <v>123.59072775</v>
      </c>
      <c r="F412" s="1"/>
      <c r="G412" s="31">
        <f>(H389*((F405+273.15)-D405))*100</f>
        <v>-35.278380499999997</v>
      </c>
      <c r="H412" s="31">
        <f>(C389*H389*((F405+273.15)-D405))*100</f>
        <v>-88.195951249999993</v>
      </c>
      <c r="I412" s="31">
        <f>H412+G412</f>
        <v>-123.47433174999999</v>
      </c>
      <c r="J412" s="31">
        <f>((C389+1)*H389*((F405+273.15)-D405))*100</f>
        <v>-123.47433175</v>
      </c>
    </row>
    <row r="413" spans="1:10">
      <c r="A413" s="3"/>
      <c r="B413" s="1"/>
      <c r="C413" s="1"/>
      <c r="D413" s="1"/>
      <c r="E413" s="1"/>
      <c r="F413" s="1"/>
      <c r="G413" s="1"/>
      <c r="I413" s="1"/>
      <c r="J413" s="1"/>
    </row>
    <row r="414" spans="1:10">
      <c r="A414" s="24" t="s">
        <v>27</v>
      </c>
      <c r="B414" s="27" t="s">
        <v>73</v>
      </c>
      <c r="C414" s="29" t="s">
        <v>74</v>
      </c>
      <c r="D414" s="27" t="s">
        <v>75</v>
      </c>
      <c r="E414" s="29" t="s">
        <v>76</v>
      </c>
      <c r="F414" s="1"/>
      <c r="I414" s="1"/>
      <c r="J414" s="1"/>
    </row>
    <row r="415" spans="1:10">
      <c r="A415" s="3"/>
      <c r="B415" s="31">
        <f>B412+G412</f>
        <v>-35.278380499999997</v>
      </c>
      <c r="C415" s="31">
        <f>D412+I412</f>
        <v>-35.195240499999997</v>
      </c>
      <c r="D415" s="28">
        <f>C412+H412</f>
        <v>8.3140000000000214E-2</v>
      </c>
      <c r="E415" s="28">
        <f>E412+J412</f>
        <v>0.11639599999999461</v>
      </c>
      <c r="F415" s="1"/>
      <c r="H415" s="1"/>
      <c r="I415" s="1"/>
      <c r="J415" s="1"/>
    </row>
    <row r="417" spans="1:11">
      <c r="A417" s="3" t="s">
        <v>0</v>
      </c>
      <c r="B417" s="1"/>
      <c r="C417" s="1"/>
      <c r="D417" s="1"/>
      <c r="E417" s="1"/>
      <c r="F417" s="1"/>
      <c r="G417" s="1"/>
      <c r="H417" s="1"/>
      <c r="I417" s="1"/>
      <c r="J417" s="1"/>
    </row>
    <row r="418" spans="1:11">
      <c r="A418" s="24" t="s">
        <v>1</v>
      </c>
      <c r="B418" s="3" t="s">
        <v>32</v>
      </c>
      <c r="C418" s="3" t="s">
        <v>58</v>
      </c>
      <c r="D418" s="3" t="s">
        <v>60</v>
      </c>
      <c r="E418" s="3" t="s">
        <v>62</v>
      </c>
      <c r="F418" s="3" t="s">
        <v>61</v>
      </c>
      <c r="G418" s="22" t="s">
        <v>33</v>
      </c>
      <c r="H418" s="46"/>
      <c r="I418" s="46"/>
      <c r="J418" s="46"/>
    </row>
    <row r="419" spans="1:11">
      <c r="A419" s="3"/>
      <c r="B419" s="4" t="s">
        <v>34</v>
      </c>
      <c r="C419" s="5">
        <f>K419</f>
        <v>2.72</v>
      </c>
      <c r="D419" s="5">
        <f>K420</f>
        <v>18.89</v>
      </c>
      <c r="E419" s="5">
        <f>K421</f>
        <v>6.3280000000000003</v>
      </c>
      <c r="F419" s="5">
        <f>K422</f>
        <v>0.56699999999999995</v>
      </c>
      <c r="G419" s="32" t="s">
        <v>35</v>
      </c>
      <c r="H419" s="46"/>
      <c r="I419" s="46"/>
      <c r="J419" s="46"/>
      <c r="K419" s="1">
        <f>'ITEM Nº2'!H2</f>
        <v>2.72</v>
      </c>
    </row>
    <row r="420" spans="1:11">
      <c r="A420" s="3"/>
      <c r="B420" s="1"/>
      <c r="C420" s="1"/>
      <c r="D420" s="1"/>
      <c r="E420" s="1"/>
      <c r="F420" s="1"/>
      <c r="G420" s="1"/>
      <c r="H420" s="46"/>
      <c r="I420" s="46"/>
      <c r="J420" s="46"/>
      <c r="K420" s="1">
        <f>'ITEM Nº2'!H3</f>
        <v>18.89</v>
      </c>
    </row>
    <row r="421" spans="1:11">
      <c r="A421" s="24" t="s">
        <v>83</v>
      </c>
      <c r="B421" s="3" t="s">
        <v>36</v>
      </c>
      <c r="C421" s="3" t="s">
        <v>37</v>
      </c>
      <c r="D421" s="3" t="s">
        <v>38</v>
      </c>
      <c r="E421" s="3" t="s">
        <v>39</v>
      </c>
      <c r="G421" s="1"/>
      <c r="H421" s="46"/>
      <c r="I421" s="46"/>
      <c r="J421" s="46"/>
      <c r="K421" s="1">
        <f>'ITEM Nº2'!H4</f>
        <v>6.3280000000000003</v>
      </c>
    </row>
    <row r="422" spans="1:11">
      <c r="A422" s="3"/>
      <c r="B422" s="25">
        <f>C419*2.20462</f>
        <v>5.9965663999999999</v>
      </c>
      <c r="C422" s="25">
        <f>D419*1.8+32</f>
        <v>66.00200000000001</v>
      </c>
      <c r="D422" s="25">
        <f>E419*(14.6959793/1.03326)</f>
        <v>90.002668263941302</v>
      </c>
      <c r="E422" s="25">
        <f>F419*(3.28084^3)</f>
        <v>20.023417953332032</v>
      </c>
      <c r="G422" s="1"/>
      <c r="H422" s="46"/>
      <c r="I422" s="46"/>
      <c r="J422" s="46"/>
      <c r="K422" s="1">
        <f>'ITEM Nº2'!H5</f>
        <v>0.56699999999999995</v>
      </c>
    </row>
    <row r="423" spans="1:11">
      <c r="A423" s="3"/>
      <c r="B423" s="25"/>
      <c r="C423" s="23"/>
      <c r="D423" s="23"/>
      <c r="E423" s="25"/>
      <c r="G423" s="1"/>
      <c r="H423" s="46"/>
      <c r="I423" s="46"/>
      <c r="J423" s="46"/>
    </row>
    <row r="424" spans="1:11">
      <c r="A424" s="24" t="s">
        <v>82</v>
      </c>
      <c r="B424" s="23">
        <f>ROUND(B422,0)</f>
        <v>6</v>
      </c>
      <c r="C424" s="23">
        <f>ROUND(C422,0)</f>
        <v>66</v>
      </c>
      <c r="D424" s="23">
        <f>ROUND(D422,0)</f>
        <v>90</v>
      </c>
      <c r="E424" s="23">
        <f>ROUND(E422,0)</f>
        <v>20</v>
      </c>
      <c r="G424" s="1"/>
      <c r="H424" s="46"/>
      <c r="I424" s="46"/>
      <c r="J424" s="46"/>
    </row>
    <row r="425" spans="1:11">
      <c r="A425" s="3"/>
      <c r="B425" s="25"/>
      <c r="C425" s="23"/>
      <c r="D425" s="23"/>
      <c r="E425" s="25"/>
      <c r="G425" s="1"/>
    </row>
    <row r="426" spans="1:11">
      <c r="A426" s="24" t="s">
        <v>40</v>
      </c>
      <c r="B426" s="3" t="s">
        <v>37</v>
      </c>
      <c r="C426" s="3" t="s">
        <v>41</v>
      </c>
      <c r="D426" s="4" t="s">
        <v>42</v>
      </c>
      <c r="E426" s="3" t="s">
        <v>43</v>
      </c>
      <c r="F426" s="3" t="s">
        <v>44</v>
      </c>
      <c r="H426" s="47" t="s">
        <v>89</v>
      </c>
      <c r="I426" s="48"/>
      <c r="J426" s="49"/>
    </row>
    <row r="427" spans="1:11">
      <c r="A427" s="3"/>
      <c r="B427" s="17">
        <f>C424</f>
        <v>66</v>
      </c>
      <c r="C427" s="1">
        <v>0.31630000000000003</v>
      </c>
      <c r="D427" s="1">
        <v>34.06</v>
      </c>
      <c r="E427" s="1">
        <v>1.6039999999999999E-2</v>
      </c>
      <c r="F427" s="1">
        <f>ROUND(E424/B424,3)</f>
        <v>3.3330000000000002</v>
      </c>
      <c r="H427" s="1"/>
      <c r="I427" s="1"/>
      <c r="J427" s="1"/>
    </row>
    <row r="428" spans="1:11">
      <c r="A428" s="3"/>
      <c r="B428" s="22"/>
      <c r="C428" s="1"/>
      <c r="D428" s="1"/>
      <c r="E428" s="1"/>
      <c r="F428" s="1"/>
      <c r="G428" s="1"/>
      <c r="H428" s="1"/>
      <c r="I428" s="1"/>
      <c r="J428" s="1"/>
    </row>
    <row r="429" spans="1:11">
      <c r="A429" s="3"/>
      <c r="B429" s="3" t="s">
        <v>38</v>
      </c>
      <c r="C429" s="3" t="s">
        <v>38</v>
      </c>
      <c r="D429" s="3" t="s">
        <v>45</v>
      </c>
      <c r="E429" s="3" t="s">
        <v>46</v>
      </c>
      <c r="F429" s="4" t="s">
        <v>47</v>
      </c>
      <c r="G429" s="4" t="s">
        <v>48</v>
      </c>
      <c r="H429" s="50" t="str">
        <f>IF(E428=D433,"líquido saturado",IF(E428&lt;D433,"líquido comprimido",IF(E428&lt;E433,"mezcla L+V",IF(E428=E433,"vapor saturado","vapor recalentado"))))</f>
        <v>líquido comprimido</v>
      </c>
      <c r="I429" s="51"/>
      <c r="J429" s="15" t="s">
        <v>99</v>
      </c>
    </row>
    <row r="430" spans="1:11">
      <c r="A430" s="3"/>
      <c r="B430" s="17">
        <f>D424</f>
        <v>90</v>
      </c>
      <c r="C430" s="1">
        <v>89.64</v>
      </c>
      <c r="D430" s="1">
        <v>1.7659999999999999E-2</v>
      </c>
      <c r="E430" s="1">
        <v>4.9139999999999997</v>
      </c>
      <c r="F430" s="1">
        <v>290.11</v>
      </c>
      <c r="G430" s="1">
        <v>1103.7</v>
      </c>
      <c r="J430" s="1">
        <f>D427</f>
        <v>34.06</v>
      </c>
    </row>
    <row r="431" spans="1:11">
      <c r="A431" s="3"/>
      <c r="B431" s="1"/>
      <c r="C431" s="1">
        <v>96.16</v>
      </c>
      <c r="D431" s="1">
        <v>1.771E-2</v>
      </c>
      <c r="E431" s="1">
        <v>4.5979999999999999</v>
      </c>
      <c r="F431" s="1">
        <v>295.27999999999997</v>
      </c>
      <c r="G431" s="1">
        <v>1104.5999999999999</v>
      </c>
      <c r="H431" s="35" t="s">
        <v>100</v>
      </c>
      <c r="I431" s="34" t="str">
        <f>IF(F427&gt;D433,IF(F427&lt;E433,"mezcla L+V","vapor recalentado"),"líquido comprimido")</f>
        <v>mezcla L+V</v>
      </c>
      <c r="J431" s="1"/>
    </row>
    <row r="432" spans="1:11">
      <c r="A432" s="3"/>
      <c r="B432" s="1"/>
      <c r="C432" s="1">
        <f>C430-C431</f>
        <v>-6.519999999999996</v>
      </c>
      <c r="D432" s="1">
        <f>D430-D431</f>
        <v>-5.0000000000001432E-5</v>
      </c>
      <c r="E432" s="1">
        <f>E430-E431</f>
        <v>0.31599999999999984</v>
      </c>
      <c r="F432" s="1">
        <f>F430-F431</f>
        <v>-5.1699999999999591</v>
      </c>
      <c r="G432" s="1">
        <f>G430-G431</f>
        <v>-0.89999999999986358</v>
      </c>
      <c r="H432" s="1"/>
      <c r="I432" s="1"/>
      <c r="J432" s="1"/>
    </row>
    <row r="433" spans="1:10">
      <c r="A433" s="3"/>
      <c r="B433" s="1"/>
      <c r="C433" s="1"/>
      <c r="D433" s="1">
        <f>ROUND(D430+(D432/C432)*(B430-C430),4)</f>
        <v>1.77E-2</v>
      </c>
      <c r="E433" s="1">
        <f>ROUND(E430+(E432/C432)*(B430-C430),3)</f>
        <v>4.8970000000000002</v>
      </c>
      <c r="F433" s="1">
        <f>ROUND(F430+(F432/C432)*(B430-C430),2)</f>
        <v>290.39999999999998</v>
      </c>
      <c r="G433" s="1">
        <f>ROUND(G430+(G432/C432)*(B430-C430),1)</f>
        <v>1103.7</v>
      </c>
      <c r="H433" s="1"/>
      <c r="I433" s="1"/>
      <c r="J433" s="1"/>
    </row>
    <row r="434" spans="1:10">
      <c r="A434" s="3"/>
      <c r="B434" s="14"/>
      <c r="C434" s="1"/>
      <c r="D434" s="1"/>
      <c r="E434" s="1"/>
      <c r="F434" s="1"/>
      <c r="G434" s="1"/>
      <c r="H434" s="1"/>
      <c r="I434" s="1"/>
      <c r="J434" s="1"/>
    </row>
    <row r="435" spans="1:10">
      <c r="A435" s="3"/>
      <c r="B435" s="3" t="s">
        <v>45</v>
      </c>
      <c r="C435" s="3" t="s">
        <v>46</v>
      </c>
      <c r="D435" s="3" t="s">
        <v>49</v>
      </c>
      <c r="E435" s="15" t="s">
        <v>50</v>
      </c>
      <c r="F435" s="11" t="s">
        <v>51</v>
      </c>
      <c r="G435" s="16" t="s">
        <v>52</v>
      </c>
      <c r="H435" s="4" t="s">
        <v>53</v>
      </c>
      <c r="I435" s="4" t="s">
        <v>54</v>
      </c>
    </row>
    <row r="436" spans="1:10">
      <c r="A436" s="3"/>
      <c r="B436" s="1">
        <f>D433</f>
        <v>1.77E-2</v>
      </c>
      <c r="C436" s="1">
        <f>E433</f>
        <v>4.8970000000000002</v>
      </c>
      <c r="D436" s="1">
        <f>ROUND(((F427-B436)/(C436-B436)),3)</f>
        <v>0.67900000000000005</v>
      </c>
      <c r="E436" s="1">
        <f>ROUND((1-D436)*F433+G433*D436,1)</f>
        <v>842.6</v>
      </c>
      <c r="F436" s="1"/>
      <c r="G436" s="1">
        <f>(E436-D427)</f>
        <v>808.54</v>
      </c>
      <c r="H436" s="1">
        <f>ROUND(D424*(F427-E427)*(0.000947831/0.737562)*144,2)</f>
        <v>55.24</v>
      </c>
      <c r="I436" s="1">
        <f>G436+H436</f>
        <v>863.78</v>
      </c>
    </row>
    <row r="437" spans="1:10">
      <c r="A437" s="3"/>
      <c r="B437" s="1"/>
      <c r="C437" s="1"/>
      <c r="D437" s="1"/>
      <c r="E437" s="1"/>
      <c r="F437" s="1"/>
      <c r="G437" s="1"/>
      <c r="H437" s="1"/>
      <c r="I437" s="5"/>
      <c r="J437" s="5"/>
    </row>
    <row r="438" spans="1:10">
      <c r="A438" s="3"/>
      <c r="B438" s="24" t="s">
        <v>55</v>
      </c>
      <c r="C438" s="12" t="s">
        <v>56</v>
      </c>
      <c r="D438" s="3" t="s">
        <v>90</v>
      </c>
      <c r="E438" s="3" t="s">
        <v>91</v>
      </c>
      <c r="F438" s="4" t="s">
        <v>92</v>
      </c>
      <c r="G438" s="3" t="s">
        <v>93</v>
      </c>
      <c r="H438" s="4" t="s">
        <v>94</v>
      </c>
      <c r="I438" s="16" t="s">
        <v>52</v>
      </c>
      <c r="J438" s="4" t="s">
        <v>53</v>
      </c>
    </row>
    <row r="439" spans="1:10">
      <c r="A439" s="3"/>
      <c r="C439" s="33">
        <f>F427</f>
        <v>3.3330000000000002</v>
      </c>
      <c r="D439" s="1">
        <v>3.3420000000000001</v>
      </c>
      <c r="E439" s="1">
        <v>134.6</v>
      </c>
      <c r="F439" s="1">
        <v>1109.0999999999999</v>
      </c>
      <c r="G439" s="1">
        <f>E442</f>
        <v>135</v>
      </c>
      <c r="H439" s="1">
        <f>F442</f>
        <v>1109.0999999999999</v>
      </c>
      <c r="I439" s="1">
        <f>(H439-E436)</f>
        <v>266.49999999999989</v>
      </c>
      <c r="J439" s="1">
        <v>0</v>
      </c>
    </row>
    <row r="440" spans="1:10">
      <c r="A440" s="3"/>
      <c r="C440" s="1"/>
      <c r="D440" s="1">
        <v>3.1429999999999998</v>
      </c>
      <c r="E440" s="1">
        <v>143.57</v>
      </c>
      <c r="F440" s="1">
        <v>1109.9000000000001</v>
      </c>
      <c r="G440" s="1"/>
      <c r="H440" s="1"/>
      <c r="I440" s="1"/>
      <c r="J440" s="5"/>
    </row>
    <row r="441" spans="1:10">
      <c r="A441" s="3"/>
      <c r="C441" s="1"/>
      <c r="D441" s="1">
        <f>D439-D440</f>
        <v>0.19900000000000029</v>
      </c>
      <c r="E441" s="1">
        <f>E439-E440</f>
        <v>-8.9699999999999989</v>
      </c>
      <c r="F441" s="1">
        <f>F439-F440</f>
        <v>-0.8000000000001819</v>
      </c>
      <c r="G441" s="1"/>
      <c r="H441" s="1"/>
      <c r="I441" s="1"/>
      <c r="J441" s="5"/>
    </row>
    <row r="442" spans="1:10">
      <c r="A442" s="3"/>
      <c r="C442" s="1"/>
      <c r="D442" s="1"/>
      <c r="E442" s="1">
        <f>ROUND(E439+(E441/D441)*(C439-D439),1)</f>
        <v>135</v>
      </c>
      <c r="F442" s="1">
        <f>ROUND(F439+(F441/D441)*(C439-D439),1)</f>
        <v>1109.0999999999999</v>
      </c>
      <c r="G442" s="1"/>
      <c r="H442" s="1"/>
      <c r="I442" s="1"/>
      <c r="J442" s="5"/>
    </row>
    <row r="443" spans="1:10">
      <c r="A443" s="3"/>
      <c r="B443" s="1"/>
      <c r="C443" s="1"/>
      <c r="D443" s="1"/>
      <c r="E443" s="1"/>
      <c r="F443" s="1"/>
      <c r="G443" s="1"/>
      <c r="H443" s="1"/>
      <c r="I443" s="5"/>
      <c r="J443" s="5"/>
    </row>
    <row r="444" spans="1:10">
      <c r="A444" s="3"/>
      <c r="B444" s="4" t="s">
        <v>54</v>
      </c>
      <c r="C444" s="1"/>
      <c r="D444" s="1"/>
      <c r="E444" s="1"/>
      <c r="F444" s="1"/>
      <c r="G444" s="1"/>
      <c r="H444" s="1"/>
      <c r="I444" s="5"/>
      <c r="J444" s="5"/>
    </row>
    <row r="445" spans="1:10">
      <c r="A445" s="3"/>
      <c r="B445" s="1">
        <f>I439</f>
        <v>266.49999999999989</v>
      </c>
      <c r="C445" s="1"/>
      <c r="D445" s="1"/>
      <c r="E445" s="1"/>
      <c r="F445" s="1"/>
      <c r="G445" s="1"/>
      <c r="H445" s="1"/>
      <c r="I445" s="5"/>
      <c r="J445" s="5"/>
    </row>
    <row r="446" spans="1:10">
      <c r="A446" s="3"/>
      <c r="B446" s="1"/>
      <c r="C446" s="1"/>
      <c r="I446" s="1"/>
      <c r="J446" s="1"/>
    </row>
    <row r="447" spans="1:10">
      <c r="A447" s="3" t="s">
        <v>79</v>
      </c>
      <c r="B447" s="27" t="s">
        <v>57</v>
      </c>
      <c r="C447" s="27" t="s">
        <v>71</v>
      </c>
      <c r="D447" s="27" t="s">
        <v>69</v>
      </c>
      <c r="E447" s="27" t="s">
        <v>68</v>
      </c>
      <c r="F447" s="27" t="s">
        <v>70</v>
      </c>
      <c r="G447" s="27" t="s">
        <v>72</v>
      </c>
    </row>
    <row r="448" spans="1:10">
      <c r="A448" s="3"/>
      <c r="B448" s="28">
        <f>G439</f>
        <v>135</v>
      </c>
      <c r="C448" s="28">
        <f>ROUND((I436+B445)*B424,1)</f>
        <v>6781.7</v>
      </c>
      <c r="D448" s="28">
        <f>ROUND((H436+J439)*B424,1)</f>
        <v>331.4</v>
      </c>
      <c r="E448" s="28">
        <f>ROUND(B448*(100/14.50381),1)</f>
        <v>930.8</v>
      </c>
      <c r="F448" s="28">
        <f>ROUND(D448*(1/0.947831),1)</f>
        <v>349.6</v>
      </c>
      <c r="G448" s="28">
        <f>ROUND(C448*(1/0.947831),1)</f>
        <v>7155</v>
      </c>
    </row>
    <row r="450" spans="1:11">
      <c r="A450" s="3" t="s">
        <v>86</v>
      </c>
    </row>
    <row r="451" spans="1:11">
      <c r="A451" s="3" t="s">
        <v>59</v>
      </c>
      <c r="B451" s="1"/>
      <c r="C451" s="1"/>
      <c r="D451" s="1"/>
      <c r="E451" s="1"/>
      <c r="F451" s="1"/>
      <c r="G451" s="1"/>
      <c r="H451" s="1"/>
      <c r="I451" s="1"/>
    </row>
    <row r="452" spans="1:11">
      <c r="A452" s="24" t="s">
        <v>1</v>
      </c>
      <c r="B452" s="3" t="s">
        <v>2</v>
      </c>
      <c r="C452" s="3" t="s">
        <v>3</v>
      </c>
      <c r="D452" s="3" t="s">
        <v>14</v>
      </c>
      <c r="E452" s="3" t="s">
        <v>7</v>
      </c>
      <c r="F452" s="3" t="s">
        <v>151</v>
      </c>
      <c r="G452" s="3" t="s">
        <v>11</v>
      </c>
      <c r="H452" s="4" t="s">
        <v>4</v>
      </c>
    </row>
    <row r="453" spans="1:11">
      <c r="A453" s="3"/>
      <c r="B453" s="3" t="s">
        <v>5</v>
      </c>
      <c r="C453" s="6">
        <v>2.5</v>
      </c>
      <c r="D453" s="1">
        <f>K453</f>
        <v>2.5</v>
      </c>
      <c r="E453" s="18">
        <f>K454</f>
        <v>15</v>
      </c>
      <c r="F453" s="8">
        <f>K455</f>
        <v>40</v>
      </c>
      <c r="G453" s="1">
        <f>K456</f>
        <v>19</v>
      </c>
      <c r="H453" s="7">
        <v>8.3139999999999993E-5</v>
      </c>
      <c r="K453" s="1">
        <f>'ITEM Nº1'!I2</f>
        <v>2.5</v>
      </c>
    </row>
    <row r="454" spans="1:11">
      <c r="A454" s="3"/>
      <c r="B454" s="1"/>
      <c r="C454" s="1"/>
      <c r="D454" s="5"/>
      <c r="E454" s="4"/>
      <c r="F454" s="5"/>
      <c r="K454" s="1">
        <f>'ITEM Nº1'!I3</f>
        <v>15</v>
      </c>
    </row>
    <row r="455" spans="1:11">
      <c r="A455" s="24" t="s">
        <v>6</v>
      </c>
      <c r="B455" s="3" t="s">
        <v>7</v>
      </c>
      <c r="C455" s="3" t="s">
        <v>8</v>
      </c>
      <c r="D455" s="3" t="s">
        <v>9</v>
      </c>
      <c r="E455" s="3" t="s">
        <v>10</v>
      </c>
      <c r="F455" s="3" t="s">
        <v>11</v>
      </c>
      <c r="K455" s="1">
        <f>'ITEM Nº1'!I4</f>
        <v>40</v>
      </c>
    </row>
    <row r="456" spans="1:11">
      <c r="A456" s="3"/>
      <c r="B456" s="5">
        <f>E453</f>
        <v>15</v>
      </c>
      <c r="C456" s="3" t="s">
        <v>12</v>
      </c>
      <c r="D456" s="9">
        <f>((D458*D460)/H453)</f>
        <v>18.259374999999999</v>
      </c>
      <c r="E456" s="3" t="s">
        <v>13</v>
      </c>
      <c r="F456" s="5">
        <f>G453</f>
        <v>19</v>
      </c>
      <c r="K456" s="1">
        <f>'ITEM Nº1'!I5</f>
        <v>19</v>
      </c>
    </row>
    <row r="457" spans="1:11">
      <c r="A457" s="3"/>
      <c r="B457" s="3" t="s">
        <v>14</v>
      </c>
      <c r="C457" s="3" t="s">
        <v>15</v>
      </c>
      <c r="D457" s="3" t="s">
        <v>16</v>
      </c>
      <c r="E457" s="3" t="s">
        <v>17</v>
      </c>
      <c r="F457" s="3" t="s">
        <v>18</v>
      </c>
      <c r="K457" s="1">
        <f>'ITEM Nº1'!I6</f>
        <v>25</v>
      </c>
    </row>
    <row r="458" spans="1:11">
      <c r="A458" s="3"/>
      <c r="B458" s="5">
        <f>D453</f>
        <v>2.5</v>
      </c>
      <c r="C458" s="3" t="s">
        <v>19</v>
      </c>
      <c r="D458" s="5">
        <f>B458</f>
        <v>2.5</v>
      </c>
      <c r="E458" s="3" t="s">
        <v>19</v>
      </c>
      <c r="F458" s="5">
        <f>F453</f>
        <v>40</v>
      </c>
    </row>
    <row r="459" spans="1:11">
      <c r="A459" s="3"/>
      <c r="B459" s="3" t="s">
        <v>20</v>
      </c>
      <c r="C459" s="3"/>
      <c r="D459" s="3" t="s">
        <v>21</v>
      </c>
      <c r="E459" s="3"/>
      <c r="F459" s="3" t="s">
        <v>22</v>
      </c>
    </row>
    <row r="460" spans="1:11">
      <c r="A460" s="3"/>
      <c r="B460" s="10">
        <f>(H453*(B456+273.15)/B458)</f>
        <v>9.5827163999999982E-3</v>
      </c>
      <c r="C460" s="10"/>
      <c r="D460" s="10">
        <f>F460</f>
        <v>6.0723377499999993E-4</v>
      </c>
      <c r="E460" s="10"/>
      <c r="F460" s="10">
        <f>(H453*(F456+273.15)/F458)</f>
        <v>6.0723377499999993E-4</v>
      </c>
    </row>
    <row r="461" spans="1:11">
      <c r="A461" s="3"/>
      <c r="B461" s="1"/>
      <c r="C461" s="1"/>
      <c r="D461" s="1"/>
      <c r="E461" s="1"/>
      <c r="F461" s="1"/>
      <c r="G461" s="1"/>
      <c r="H461" s="1"/>
      <c r="I461" s="1"/>
      <c r="J461" s="1"/>
    </row>
    <row r="462" spans="1:11">
      <c r="A462" s="24" t="s">
        <v>23</v>
      </c>
      <c r="B462" s="27" t="s">
        <v>73</v>
      </c>
      <c r="C462" s="29" t="s">
        <v>75</v>
      </c>
      <c r="D462" s="27" t="s">
        <v>74</v>
      </c>
      <c r="E462" s="29" t="s">
        <v>76</v>
      </c>
      <c r="F462" s="11" t="s">
        <v>26</v>
      </c>
      <c r="G462" s="27" t="s">
        <v>73</v>
      </c>
      <c r="H462" s="29" t="s">
        <v>75</v>
      </c>
      <c r="I462" s="27" t="s">
        <v>24</v>
      </c>
      <c r="J462" s="29" t="s">
        <v>76</v>
      </c>
    </row>
    <row r="463" spans="1:11">
      <c r="A463" s="3"/>
      <c r="B463" s="31">
        <f>ROUND((H453*(D456-(B456+273.15)))*(1/0.01),2)</f>
        <v>-2.2400000000000002</v>
      </c>
      <c r="C463" s="31">
        <f>ROUND((C453*H453*(D456-(B456+273.15)))*(1/0.01),2)</f>
        <v>-5.61</v>
      </c>
      <c r="D463" s="31">
        <f>C463+B463</f>
        <v>-7.8500000000000005</v>
      </c>
      <c r="E463" s="31">
        <f>ROUND(((C453+1)*H453*(D456-(B456+273.15)))*(1/0.01),2)</f>
        <v>-7.85</v>
      </c>
      <c r="F463" s="10"/>
      <c r="G463" s="31">
        <f>ROUND(H453*(F456+273.15)*(LN(F460/D460)),2)</f>
        <v>0</v>
      </c>
      <c r="H463" s="31">
        <f>ROUND((C453*H453*((F456+273.15)-D456))*100,2)</f>
        <v>5.69</v>
      </c>
      <c r="I463" s="31">
        <f>H463+G463</f>
        <v>5.69</v>
      </c>
      <c r="J463" s="31">
        <f>ROUND(((C453+1)*H453*((F456+273.15)-D456))*100,2)</f>
        <v>7.97</v>
      </c>
    </row>
    <row r="464" spans="1:11">
      <c r="A464" s="3"/>
      <c r="B464" s="1"/>
      <c r="C464" s="1"/>
      <c r="D464" s="1"/>
      <c r="E464" s="1"/>
      <c r="F464" s="1"/>
      <c r="G464" s="1"/>
      <c r="H464" s="1"/>
      <c r="J464" s="1"/>
    </row>
    <row r="465" spans="1:10">
      <c r="A465" s="24" t="s">
        <v>27</v>
      </c>
      <c r="B465" s="27" t="s">
        <v>73</v>
      </c>
      <c r="C465" s="29" t="s">
        <v>74</v>
      </c>
      <c r="D465" s="27" t="s">
        <v>75</v>
      </c>
      <c r="E465" s="29" t="s">
        <v>76</v>
      </c>
      <c r="G465" s="1"/>
      <c r="H465" s="1"/>
      <c r="J465" s="1"/>
    </row>
    <row r="466" spans="1:10">
      <c r="A466" s="3"/>
      <c r="B466" s="31">
        <f>B463+G463</f>
        <v>-2.2400000000000002</v>
      </c>
      <c r="C466" s="31">
        <f>D463+I463</f>
        <v>-2.16</v>
      </c>
      <c r="D466" s="31">
        <f>C463+H463</f>
        <v>8.0000000000000071E-2</v>
      </c>
      <c r="E466" s="31">
        <f>E463+J463</f>
        <v>0.12000000000000011</v>
      </c>
      <c r="G466" s="1"/>
      <c r="H466" s="1"/>
      <c r="I466" s="1"/>
      <c r="J466" s="1"/>
    </row>
    <row r="467" spans="1:10">
      <c r="A467" s="3"/>
      <c r="B467" s="1"/>
      <c r="C467" s="1"/>
      <c r="D467" s="1"/>
      <c r="E467" s="1"/>
      <c r="F467" s="1"/>
      <c r="G467" s="1"/>
      <c r="H467" s="1"/>
      <c r="I467" s="1"/>
      <c r="J467" s="1"/>
    </row>
    <row r="468" spans="1:10">
      <c r="A468" s="24" t="s">
        <v>28</v>
      </c>
      <c r="B468" s="3" t="s">
        <v>7</v>
      </c>
      <c r="C468" s="3" t="s">
        <v>8</v>
      </c>
      <c r="D468" s="3" t="s">
        <v>9</v>
      </c>
      <c r="E468" s="3" t="s">
        <v>10</v>
      </c>
      <c r="F468" s="3" t="s">
        <v>11</v>
      </c>
      <c r="G468" s="1"/>
      <c r="H468" s="1"/>
      <c r="I468" s="1"/>
      <c r="J468" s="1"/>
    </row>
    <row r="469" spans="1:10">
      <c r="A469" s="3"/>
      <c r="B469" s="5">
        <f>E453</f>
        <v>15</v>
      </c>
      <c r="C469" s="3" t="s">
        <v>13</v>
      </c>
      <c r="D469" s="9">
        <f>(D471*D473/H453)</f>
        <v>4610.3999999999996</v>
      </c>
      <c r="E469" s="3" t="s">
        <v>12</v>
      </c>
      <c r="F469" s="5">
        <f>G453</f>
        <v>19</v>
      </c>
      <c r="G469" s="1"/>
      <c r="H469" s="1"/>
      <c r="I469" s="1"/>
      <c r="J469" s="1"/>
    </row>
    <row r="470" spans="1:10">
      <c r="A470" s="3"/>
      <c r="B470" s="3" t="s">
        <v>14</v>
      </c>
      <c r="C470" s="3" t="s">
        <v>17</v>
      </c>
      <c r="D470" s="3" t="s">
        <v>16</v>
      </c>
      <c r="E470" s="3" t="s">
        <v>15</v>
      </c>
      <c r="F470" s="3" t="s">
        <v>18</v>
      </c>
      <c r="G470" s="1"/>
      <c r="H470" s="1"/>
      <c r="I470" s="1"/>
      <c r="J470" s="1"/>
    </row>
    <row r="471" spans="1:10">
      <c r="A471" s="3"/>
      <c r="B471" s="5">
        <f>D453</f>
        <v>2.5</v>
      </c>
      <c r="C471" s="3" t="s">
        <v>19</v>
      </c>
      <c r="D471" s="5">
        <f>F471</f>
        <v>40</v>
      </c>
      <c r="E471" s="3" t="s">
        <v>19</v>
      </c>
      <c r="F471" s="5">
        <f>F453</f>
        <v>40</v>
      </c>
      <c r="G471" s="1"/>
      <c r="H471" s="1"/>
      <c r="I471" s="1"/>
      <c r="J471" s="1"/>
    </row>
    <row r="472" spans="1:10">
      <c r="A472" s="3"/>
      <c r="B472" s="3" t="s">
        <v>29</v>
      </c>
      <c r="C472" s="3"/>
      <c r="D472" s="3" t="s">
        <v>30</v>
      </c>
      <c r="E472" s="3"/>
      <c r="F472" s="3" t="s">
        <v>31</v>
      </c>
      <c r="G472" s="1"/>
      <c r="H472" s="1"/>
      <c r="I472" s="1"/>
      <c r="J472" s="1"/>
    </row>
    <row r="473" spans="1:10">
      <c r="A473" s="3"/>
      <c r="B473" s="1">
        <f>B460</f>
        <v>9.5827163999999982E-3</v>
      </c>
      <c r="C473" s="1"/>
      <c r="D473" s="13">
        <f>B473</f>
        <v>9.5827163999999982E-3</v>
      </c>
      <c r="E473" s="13"/>
      <c r="F473" s="13">
        <f>H453*(F469+273.15)/F471</f>
        <v>6.0723377499999993E-4</v>
      </c>
      <c r="G473" s="1"/>
      <c r="H473" s="1"/>
      <c r="I473" s="1"/>
      <c r="J473" s="1"/>
    </row>
    <row r="474" spans="1:10">
      <c r="A474" s="3"/>
      <c r="B474" s="1"/>
      <c r="C474" s="1"/>
      <c r="D474" s="1"/>
      <c r="E474" s="1"/>
      <c r="F474" s="1"/>
      <c r="G474" s="1"/>
      <c r="H474" s="1"/>
      <c r="I474" s="1"/>
      <c r="J474" s="1"/>
    </row>
    <row r="475" spans="1:10">
      <c r="A475" s="24" t="s">
        <v>23</v>
      </c>
      <c r="B475" s="27" t="s">
        <v>73</v>
      </c>
      <c r="C475" s="29" t="s">
        <v>75</v>
      </c>
      <c r="D475" s="27" t="s">
        <v>74</v>
      </c>
      <c r="E475" s="29" t="s">
        <v>76</v>
      </c>
      <c r="F475" s="11" t="s">
        <v>26</v>
      </c>
      <c r="G475" s="27" t="s">
        <v>73</v>
      </c>
      <c r="H475" s="29" t="s">
        <v>75</v>
      </c>
      <c r="I475" s="27" t="s">
        <v>74</v>
      </c>
      <c r="J475" s="29" t="s">
        <v>25</v>
      </c>
    </row>
    <row r="476" spans="1:10">
      <c r="A476" s="3"/>
      <c r="B476" s="28">
        <f>H453*(B469+273.15)*(LN(D473/B473))</f>
        <v>0</v>
      </c>
      <c r="C476" s="31">
        <f>(C453*H453*(D469-(B469+273.15)))*100</f>
        <v>89.837966249999994</v>
      </c>
      <c r="D476" s="31">
        <f>C476+B476</f>
        <v>89.837966249999994</v>
      </c>
      <c r="E476" s="31">
        <f>((C453+1)*H453*(D469-(B469+273.15)))*100</f>
        <v>125.77315274999998</v>
      </c>
      <c r="F476" s="1"/>
      <c r="G476" s="31">
        <f>(H453*((F469+273.15)-D469))*100</f>
        <v>-35.901930499999999</v>
      </c>
      <c r="H476" s="31">
        <f>(C453*H453*((F469+273.15)-D469))*100</f>
        <v>-89.754826249999994</v>
      </c>
      <c r="I476" s="31">
        <f>H476+G476</f>
        <v>-125.65675675</v>
      </c>
      <c r="J476" s="31">
        <f>((C453+1)*H453*((F469+273.15)-D469))*100</f>
        <v>-125.65675674999999</v>
      </c>
    </row>
    <row r="477" spans="1:10">
      <c r="A477" s="3"/>
      <c r="B477" s="1"/>
      <c r="C477" s="1"/>
      <c r="D477" s="1"/>
      <c r="E477" s="1"/>
      <c r="F477" s="1"/>
      <c r="G477" s="1"/>
      <c r="I477" s="1"/>
      <c r="J477" s="1"/>
    </row>
    <row r="478" spans="1:10">
      <c r="A478" s="24" t="s">
        <v>27</v>
      </c>
      <c r="B478" s="27" t="s">
        <v>73</v>
      </c>
      <c r="C478" s="29" t="s">
        <v>74</v>
      </c>
      <c r="D478" s="27" t="s">
        <v>75</v>
      </c>
      <c r="E478" s="29" t="s">
        <v>76</v>
      </c>
      <c r="F478" s="1"/>
      <c r="I478" s="1"/>
      <c r="J478" s="1"/>
    </row>
    <row r="479" spans="1:10">
      <c r="A479" s="3"/>
      <c r="B479" s="31">
        <f>B476+G476</f>
        <v>-35.901930499999999</v>
      </c>
      <c r="C479" s="31">
        <f>D476+I476</f>
        <v>-35.818790500000006</v>
      </c>
      <c r="D479" s="28">
        <f>C476+H476</f>
        <v>8.3140000000000214E-2</v>
      </c>
      <c r="E479" s="28">
        <f>E476+J476</f>
        <v>0.11639599999999461</v>
      </c>
      <c r="F479" s="1"/>
      <c r="H479" s="1"/>
      <c r="I479" s="1"/>
      <c r="J479" s="1"/>
    </row>
    <row r="481" spans="1:11">
      <c r="A481" s="3" t="s">
        <v>0</v>
      </c>
      <c r="B481" s="1"/>
      <c r="C481" s="1"/>
      <c r="D481" s="1"/>
      <c r="E481" s="1"/>
      <c r="F481" s="1"/>
      <c r="G481" s="1"/>
      <c r="H481" s="1"/>
      <c r="I481" s="1"/>
      <c r="J481" s="1"/>
    </row>
    <row r="482" spans="1:11">
      <c r="A482" s="24"/>
      <c r="B482" s="3" t="s">
        <v>32</v>
      </c>
      <c r="C482" s="3" t="s">
        <v>58</v>
      </c>
      <c r="D482" s="3" t="s">
        <v>60</v>
      </c>
      <c r="E482" s="3" t="s">
        <v>62</v>
      </c>
      <c r="F482" s="3" t="s">
        <v>61</v>
      </c>
      <c r="G482" s="22" t="s">
        <v>33</v>
      </c>
      <c r="H482" s="46"/>
      <c r="I482" s="46"/>
      <c r="J482" s="46"/>
    </row>
    <row r="483" spans="1:11">
      <c r="A483" s="3"/>
      <c r="B483" s="4" t="s">
        <v>34</v>
      </c>
      <c r="C483" s="5">
        <f>K483</f>
        <v>3.63</v>
      </c>
      <c r="D483" s="5">
        <f>K484</f>
        <v>20</v>
      </c>
      <c r="E483" s="5">
        <f>K485</f>
        <v>5.9770000000000003</v>
      </c>
      <c r="F483" s="5">
        <f>K486</f>
        <v>0.56699999999999995</v>
      </c>
      <c r="G483" s="32" t="s">
        <v>35</v>
      </c>
      <c r="H483" s="46"/>
      <c r="I483" s="46"/>
      <c r="J483" s="46"/>
      <c r="K483" s="1">
        <f>'ITEM Nº2'!I2</f>
        <v>3.63</v>
      </c>
    </row>
    <row r="484" spans="1:11">
      <c r="A484" s="3"/>
      <c r="B484" s="1"/>
      <c r="C484" s="1"/>
      <c r="D484" s="1"/>
      <c r="E484" s="1"/>
      <c r="F484" s="1"/>
      <c r="G484" s="1"/>
      <c r="H484" s="46"/>
      <c r="I484" s="46"/>
      <c r="J484" s="46"/>
      <c r="K484" s="1">
        <f>'ITEM Nº2'!I3</f>
        <v>20</v>
      </c>
    </row>
    <row r="485" spans="1:11">
      <c r="A485" s="24" t="s">
        <v>83</v>
      </c>
      <c r="B485" s="3" t="s">
        <v>36</v>
      </c>
      <c r="C485" s="3" t="s">
        <v>37</v>
      </c>
      <c r="D485" s="3" t="s">
        <v>38</v>
      </c>
      <c r="E485" s="3" t="s">
        <v>39</v>
      </c>
      <c r="G485" s="1"/>
      <c r="H485" s="46"/>
      <c r="I485" s="46"/>
      <c r="J485" s="46"/>
      <c r="K485" s="1">
        <f>'ITEM Nº2'!I4</f>
        <v>5.9770000000000003</v>
      </c>
    </row>
    <row r="486" spans="1:11">
      <c r="A486" s="3"/>
      <c r="B486" s="25">
        <f>C483*2.20462</f>
        <v>8.0027705999999998</v>
      </c>
      <c r="C486" s="25">
        <f>D483*1.8+32</f>
        <v>68</v>
      </c>
      <c r="D486" s="25">
        <f>E483*(14.6959793/1.03326)</f>
        <v>85.010421651955937</v>
      </c>
      <c r="E486" s="25">
        <f>F483*(3.28084^3)</f>
        <v>20.023417953332032</v>
      </c>
      <c r="G486" s="1"/>
      <c r="H486" s="46"/>
      <c r="I486" s="46"/>
      <c r="J486" s="46"/>
      <c r="K486" s="1">
        <f>'ITEM Nº2'!I5</f>
        <v>0.56699999999999995</v>
      </c>
    </row>
    <row r="487" spans="1:11">
      <c r="A487" s="3"/>
      <c r="B487" s="25"/>
      <c r="C487" s="23"/>
      <c r="D487" s="23"/>
      <c r="E487" s="25"/>
      <c r="G487" s="1"/>
      <c r="H487" s="46"/>
      <c r="I487" s="46"/>
      <c r="J487" s="46"/>
    </row>
    <row r="488" spans="1:11">
      <c r="A488" s="24" t="s">
        <v>82</v>
      </c>
      <c r="B488" s="23">
        <f>ROUND(B486,0)</f>
        <v>8</v>
      </c>
      <c r="C488" s="23">
        <f>ROUND(C486,0)</f>
        <v>68</v>
      </c>
      <c r="D488" s="23">
        <f>ROUND(D486,0)</f>
        <v>85</v>
      </c>
      <c r="E488" s="23">
        <f>ROUND(E486,0)</f>
        <v>20</v>
      </c>
      <c r="G488" s="1"/>
      <c r="H488" s="46"/>
      <c r="I488" s="46"/>
      <c r="J488" s="46"/>
    </row>
    <row r="489" spans="1:11">
      <c r="A489" s="3"/>
      <c r="B489" s="25"/>
      <c r="C489" s="23"/>
      <c r="D489" s="23"/>
      <c r="E489" s="25"/>
      <c r="G489" s="1"/>
    </row>
    <row r="490" spans="1:11">
      <c r="A490" s="24" t="s">
        <v>40</v>
      </c>
      <c r="B490" s="3" t="s">
        <v>37</v>
      </c>
      <c r="C490" s="3" t="s">
        <v>41</v>
      </c>
      <c r="D490" s="4" t="s">
        <v>42</v>
      </c>
      <c r="E490" s="3" t="s">
        <v>43</v>
      </c>
      <c r="F490" s="3" t="s">
        <v>44</v>
      </c>
      <c r="H490" s="47" t="s">
        <v>89</v>
      </c>
      <c r="I490" s="48"/>
      <c r="J490" s="49"/>
    </row>
    <row r="491" spans="1:11">
      <c r="A491" s="3"/>
      <c r="B491" s="17">
        <f>C488</f>
        <v>68</v>
      </c>
      <c r="C491" s="1">
        <v>0.33889999999999998</v>
      </c>
      <c r="D491" s="1">
        <v>36.049999999999997</v>
      </c>
      <c r="E491" s="1">
        <v>1.6049999999999998E-2</v>
      </c>
      <c r="F491" s="1">
        <f>ROUND(E488/B488,3)</f>
        <v>2.5</v>
      </c>
      <c r="H491" s="1"/>
      <c r="I491" s="1"/>
      <c r="J491" s="1"/>
    </row>
    <row r="492" spans="1:11">
      <c r="A492" s="3"/>
      <c r="B492" s="22"/>
      <c r="C492" s="1"/>
      <c r="D492" s="1"/>
      <c r="E492" s="1"/>
      <c r="F492" s="1"/>
      <c r="G492" s="1"/>
      <c r="H492" s="1"/>
      <c r="I492" s="1"/>
      <c r="J492" s="1"/>
    </row>
    <row r="493" spans="1:11">
      <c r="A493" s="3"/>
      <c r="B493" s="3" t="s">
        <v>38</v>
      </c>
      <c r="C493" s="3" t="s">
        <v>38</v>
      </c>
      <c r="D493" s="3" t="s">
        <v>45</v>
      </c>
      <c r="E493" s="3" t="s">
        <v>46</v>
      </c>
      <c r="F493" s="4" t="s">
        <v>47</v>
      </c>
      <c r="G493" s="4" t="s">
        <v>48</v>
      </c>
      <c r="H493" s="50" t="str">
        <f>IF(E492=D497,"líquido saturado",IF(E492&lt;D497,"líquido comprimido",IF(E492&lt;E497,"mezcla L+V",IF(E492=E497,"vapor saturado","vapor recalentado"))))</f>
        <v>líquido comprimido</v>
      </c>
      <c r="I493" s="51"/>
      <c r="J493" s="15" t="s">
        <v>99</v>
      </c>
    </row>
    <row r="494" spans="1:11">
      <c r="A494" s="3"/>
      <c r="B494" s="17">
        <f>D488</f>
        <v>85</v>
      </c>
      <c r="C494" s="1">
        <v>83.48</v>
      </c>
      <c r="D494" s="1">
        <v>1.7600000000000001E-2</v>
      </c>
      <c r="E494" s="1">
        <v>5.2549999999999999</v>
      </c>
      <c r="F494" s="1">
        <v>284.94</v>
      </c>
      <c r="G494" s="1">
        <v>1102.7</v>
      </c>
      <c r="J494" s="1">
        <f>D491</f>
        <v>36.049999999999997</v>
      </c>
    </row>
    <row r="495" spans="1:11">
      <c r="A495" s="3"/>
      <c r="B495" s="1"/>
      <c r="C495" s="1">
        <v>89.64</v>
      </c>
      <c r="D495" s="1">
        <v>1.7659999999999999E-2</v>
      </c>
      <c r="E495" s="1">
        <v>4.9139999999999997</v>
      </c>
      <c r="F495" s="1">
        <v>290.11</v>
      </c>
      <c r="G495" s="1">
        <v>1103.7</v>
      </c>
      <c r="H495" s="35" t="s">
        <v>100</v>
      </c>
      <c r="I495" s="34" t="str">
        <f>IF(F491&gt;D497,IF(F491&lt;E497,"mezcla L+V","vapor recalentado"),"líquido comprimido")</f>
        <v>mezcla L+V</v>
      </c>
      <c r="J495" s="1"/>
    </row>
    <row r="496" spans="1:11">
      <c r="A496" s="3"/>
      <c r="B496" s="1"/>
      <c r="C496" s="1">
        <f>C494-C495</f>
        <v>-6.1599999999999966</v>
      </c>
      <c r="D496" s="1">
        <f>D494-D495</f>
        <v>-5.9999999999997555E-5</v>
      </c>
      <c r="E496" s="1">
        <f>E494-E495</f>
        <v>0.34100000000000019</v>
      </c>
      <c r="F496" s="1">
        <f>F494-F495</f>
        <v>-5.1700000000000159</v>
      </c>
      <c r="G496" s="1">
        <f>G494-G495</f>
        <v>-1</v>
      </c>
      <c r="H496" s="1"/>
      <c r="I496" s="1"/>
      <c r="J496" s="1"/>
    </row>
    <row r="497" spans="1:10">
      <c r="A497" s="3"/>
      <c r="B497" s="1"/>
      <c r="C497" s="1"/>
      <c r="D497" s="1">
        <f>ROUND(D494+(D496/C496)*(B494-C494),4)</f>
        <v>1.7600000000000001E-2</v>
      </c>
      <c r="E497" s="1">
        <f>ROUND(E494+(E496/C496)*(B494-C494),3)</f>
        <v>5.1710000000000003</v>
      </c>
      <c r="F497" s="1">
        <f>ROUND(F494+(F496/C496)*(B494-C494),2)</f>
        <v>286.22000000000003</v>
      </c>
      <c r="G497" s="1">
        <f>ROUND(G494+(G496/C496)*(B494-C494),1)</f>
        <v>1102.9000000000001</v>
      </c>
      <c r="H497" s="1"/>
      <c r="I497" s="1"/>
      <c r="J497" s="1"/>
    </row>
    <row r="498" spans="1:10">
      <c r="A498" s="3"/>
      <c r="B498" s="14"/>
      <c r="C498" s="1"/>
      <c r="D498" s="1"/>
      <c r="E498" s="1"/>
      <c r="F498" s="1"/>
      <c r="G498" s="1"/>
      <c r="H498" s="1"/>
      <c r="I498" s="1"/>
      <c r="J498" s="1"/>
    </row>
    <row r="499" spans="1:10">
      <c r="A499" s="3"/>
      <c r="B499" s="3" t="s">
        <v>45</v>
      </c>
      <c r="C499" s="3" t="s">
        <v>46</v>
      </c>
      <c r="D499" s="3" t="s">
        <v>49</v>
      </c>
      <c r="E499" s="15" t="s">
        <v>50</v>
      </c>
      <c r="F499" s="11" t="s">
        <v>51</v>
      </c>
      <c r="G499" s="16" t="s">
        <v>52</v>
      </c>
      <c r="H499" s="4" t="s">
        <v>53</v>
      </c>
      <c r="I499" s="4" t="s">
        <v>54</v>
      </c>
      <c r="J499" s="4"/>
    </row>
    <row r="500" spans="1:10">
      <c r="A500" s="3"/>
      <c r="B500" s="1">
        <f>D497</f>
        <v>1.7600000000000001E-2</v>
      </c>
      <c r="C500" s="1">
        <f>E497</f>
        <v>5.1710000000000003</v>
      </c>
      <c r="D500" s="1">
        <f>ROUND(((F491-B500)/(C500-B500)),3)</f>
        <v>0.48199999999999998</v>
      </c>
      <c r="E500" s="1">
        <f>ROUND((1-D500)*F497+G497*D500,1)</f>
        <v>679.9</v>
      </c>
      <c r="F500" s="1"/>
      <c r="G500" s="1">
        <f>(E500-D491)</f>
        <v>643.85</v>
      </c>
      <c r="H500" s="1">
        <f>ROUND(D488*(F491-E491)*(0.000947831/0.737562)*144,2)</f>
        <v>39.07</v>
      </c>
      <c r="I500" s="1">
        <f>G500+H500</f>
        <v>682.92000000000007</v>
      </c>
      <c r="J500" s="5"/>
    </row>
    <row r="501" spans="1:10">
      <c r="A501" s="3"/>
      <c r="B501" s="1"/>
      <c r="C501" s="1"/>
      <c r="D501" s="1"/>
      <c r="E501" s="1"/>
      <c r="F501" s="1"/>
      <c r="G501" s="1"/>
      <c r="H501" s="1"/>
      <c r="I501" s="5"/>
      <c r="J501" s="5"/>
    </row>
    <row r="502" spans="1:10">
      <c r="A502" s="3"/>
      <c r="B502" s="24" t="s">
        <v>55</v>
      </c>
      <c r="C502" s="12" t="s">
        <v>56</v>
      </c>
      <c r="D502" s="3" t="s">
        <v>90</v>
      </c>
      <c r="E502" s="3" t="s">
        <v>91</v>
      </c>
      <c r="F502" s="4" t="s">
        <v>92</v>
      </c>
      <c r="G502" s="3" t="s">
        <v>93</v>
      </c>
      <c r="H502" s="4" t="s">
        <v>94</v>
      </c>
      <c r="I502" s="16" t="s">
        <v>52</v>
      </c>
      <c r="J502" s="4" t="s">
        <v>53</v>
      </c>
    </row>
    <row r="503" spans="1:10">
      <c r="A503" s="3"/>
      <c r="C503" s="33">
        <f>F491</f>
        <v>2.5</v>
      </c>
      <c r="D503" s="1">
        <v>3.3420000000000001</v>
      </c>
      <c r="E503" s="1">
        <v>134.6</v>
      </c>
      <c r="F503" s="1">
        <v>1109.0999999999999</v>
      </c>
      <c r="G503" s="1">
        <f>E506</f>
        <v>172.6</v>
      </c>
      <c r="H503" s="1">
        <f>F506</f>
        <v>1112.5</v>
      </c>
      <c r="I503" s="1">
        <f>(H503-E500)</f>
        <v>432.6</v>
      </c>
      <c r="J503" s="1">
        <v>0</v>
      </c>
    </row>
    <row r="504" spans="1:10">
      <c r="A504" s="3"/>
      <c r="C504" s="1"/>
      <c r="D504" s="1">
        <v>3.1429999999999998</v>
      </c>
      <c r="E504" s="1">
        <v>143.57</v>
      </c>
      <c r="F504" s="1">
        <v>1109.9000000000001</v>
      </c>
      <c r="G504" s="1"/>
      <c r="H504" s="1"/>
      <c r="I504" s="1"/>
      <c r="J504" s="5"/>
    </row>
    <row r="505" spans="1:10">
      <c r="A505" s="3"/>
      <c r="C505" s="1"/>
      <c r="D505" s="1">
        <f>D503-D504</f>
        <v>0.19900000000000029</v>
      </c>
      <c r="E505" s="1">
        <f>E503-E504</f>
        <v>-8.9699999999999989</v>
      </c>
      <c r="F505" s="1">
        <f>F503-F504</f>
        <v>-0.8000000000001819</v>
      </c>
      <c r="G505" s="1"/>
      <c r="H505" s="1"/>
      <c r="I505" s="1"/>
      <c r="J505" s="5"/>
    </row>
    <row r="506" spans="1:10">
      <c r="A506" s="3"/>
      <c r="C506" s="1"/>
      <c r="D506" s="1"/>
      <c r="E506" s="1">
        <f>ROUND(E503+(E505/D505)*(C503-D503),1)</f>
        <v>172.6</v>
      </c>
      <c r="F506" s="1">
        <f>ROUND(F503+(F505/D505)*(C503-D503),1)</f>
        <v>1112.5</v>
      </c>
      <c r="G506" s="1"/>
      <c r="H506" s="1"/>
      <c r="I506" s="1"/>
      <c r="J506" s="5"/>
    </row>
    <row r="507" spans="1:10">
      <c r="A507" s="3"/>
      <c r="B507" s="1"/>
      <c r="C507" s="1"/>
      <c r="D507" s="1"/>
      <c r="E507" s="1"/>
      <c r="F507" s="1"/>
      <c r="G507" s="1"/>
      <c r="H507" s="1"/>
      <c r="I507" s="5"/>
      <c r="J507" s="5"/>
    </row>
    <row r="508" spans="1:10">
      <c r="A508" s="3"/>
      <c r="B508" s="4" t="s">
        <v>54</v>
      </c>
      <c r="C508" s="1"/>
      <c r="D508" s="1"/>
      <c r="E508" s="1"/>
      <c r="F508" s="1"/>
      <c r="G508" s="1"/>
      <c r="H508" s="1"/>
      <c r="I508" s="5"/>
      <c r="J508" s="5"/>
    </row>
    <row r="509" spans="1:10">
      <c r="A509" s="3"/>
      <c r="B509" s="1">
        <f>I503</f>
        <v>432.6</v>
      </c>
      <c r="C509" s="1"/>
      <c r="D509" s="1"/>
      <c r="E509" s="1"/>
      <c r="F509" s="1"/>
      <c r="G509" s="1"/>
      <c r="H509" s="1"/>
      <c r="I509" s="5"/>
      <c r="J509" s="5"/>
    </row>
    <row r="510" spans="1:10">
      <c r="A510" s="3"/>
      <c r="B510" s="1"/>
      <c r="C510" s="1"/>
      <c r="I510" s="1"/>
      <c r="J510" s="1"/>
    </row>
    <row r="511" spans="1:10">
      <c r="A511" s="3" t="s">
        <v>79</v>
      </c>
      <c r="B511" s="27" t="s">
        <v>57</v>
      </c>
      <c r="C511" s="27" t="s">
        <v>71</v>
      </c>
      <c r="D511" s="27" t="s">
        <v>69</v>
      </c>
      <c r="E511" s="27" t="s">
        <v>68</v>
      </c>
      <c r="F511" s="27" t="s">
        <v>70</v>
      </c>
      <c r="G511" s="27" t="s">
        <v>72</v>
      </c>
    </row>
    <row r="512" spans="1:10">
      <c r="A512" s="3"/>
      <c r="B512" s="28">
        <f>G503</f>
        <v>172.6</v>
      </c>
      <c r="C512" s="28">
        <f>ROUND((I500+B509)*B488,1)</f>
        <v>8924.2000000000007</v>
      </c>
      <c r="D512" s="28">
        <f>ROUND((H500+J503)*B488,1)</f>
        <v>312.60000000000002</v>
      </c>
      <c r="E512" s="28">
        <f>ROUND(B512*(100/14.50381),1)</f>
        <v>1190</v>
      </c>
      <c r="F512" s="28">
        <f>ROUND(D512*(1/0.947831),1)</f>
        <v>329.8</v>
      </c>
      <c r="G512" s="28">
        <f>ROUND(C512*(1/0.947831),1)</f>
        <v>9415.4</v>
      </c>
    </row>
    <row r="514" spans="1:11">
      <c r="A514" s="3" t="s">
        <v>87</v>
      </c>
    </row>
    <row r="515" spans="1:11">
      <c r="A515" s="3" t="s">
        <v>59</v>
      </c>
      <c r="B515" s="1"/>
      <c r="C515" s="1"/>
      <c r="D515" s="1"/>
      <c r="E515" s="1"/>
      <c r="F515" s="1"/>
      <c r="G515" s="1"/>
      <c r="H515" s="1"/>
      <c r="I515" s="1"/>
    </row>
    <row r="516" spans="1:11">
      <c r="A516" s="24" t="s">
        <v>1</v>
      </c>
      <c r="B516" s="3" t="s">
        <v>2</v>
      </c>
      <c r="C516" s="3" t="s">
        <v>3</v>
      </c>
      <c r="D516" s="3" t="s">
        <v>14</v>
      </c>
      <c r="E516" s="3" t="s">
        <v>7</v>
      </c>
      <c r="F516" s="3" t="s">
        <v>151</v>
      </c>
      <c r="G516" s="3" t="s">
        <v>11</v>
      </c>
      <c r="H516" s="4" t="s">
        <v>4</v>
      </c>
    </row>
    <row r="517" spans="1:11">
      <c r="A517" s="3"/>
      <c r="B517" s="3" t="s">
        <v>5</v>
      </c>
      <c r="C517" s="6">
        <v>2.5</v>
      </c>
      <c r="D517" s="1">
        <f>K517</f>
        <v>2.5</v>
      </c>
      <c r="E517" s="18">
        <f>K518</f>
        <v>22</v>
      </c>
      <c r="F517" s="8">
        <f>K519</f>
        <v>50</v>
      </c>
      <c r="G517" s="1">
        <f>K520</f>
        <v>26</v>
      </c>
      <c r="H517" s="7">
        <v>8.3139999999999993E-5</v>
      </c>
      <c r="K517" s="1">
        <f>'ITEM Nº1'!J2</f>
        <v>2.5</v>
      </c>
    </row>
    <row r="518" spans="1:11">
      <c r="A518" s="3"/>
      <c r="B518" s="1"/>
      <c r="C518" s="1"/>
      <c r="D518" s="5"/>
      <c r="E518" s="4"/>
      <c r="F518" s="5"/>
      <c r="K518" s="1">
        <f>'ITEM Nº1'!J3</f>
        <v>22</v>
      </c>
    </row>
    <row r="519" spans="1:11">
      <c r="A519" s="24" t="s">
        <v>6</v>
      </c>
      <c r="B519" s="3" t="s">
        <v>7</v>
      </c>
      <c r="C519" s="3" t="s">
        <v>8</v>
      </c>
      <c r="D519" s="3" t="s">
        <v>9</v>
      </c>
      <c r="E519" s="3" t="s">
        <v>10</v>
      </c>
      <c r="F519" s="3" t="s">
        <v>11</v>
      </c>
      <c r="K519" s="1">
        <f>'ITEM Nº1'!J4</f>
        <v>50</v>
      </c>
    </row>
    <row r="520" spans="1:11">
      <c r="A520" s="3"/>
      <c r="B520" s="5">
        <f>E517</f>
        <v>22</v>
      </c>
      <c r="C520" s="3" t="s">
        <v>12</v>
      </c>
      <c r="D520" s="9">
        <f>((D522*D524)/H517)</f>
        <v>14.957499999999998</v>
      </c>
      <c r="E520" s="3" t="s">
        <v>13</v>
      </c>
      <c r="F520" s="5">
        <f>G517</f>
        <v>26</v>
      </c>
      <c r="K520" s="1">
        <f>'ITEM Nº1'!J5</f>
        <v>26</v>
      </c>
    </row>
    <row r="521" spans="1:11">
      <c r="A521" s="3"/>
      <c r="B521" s="3" t="s">
        <v>14</v>
      </c>
      <c r="C521" s="3" t="s">
        <v>15</v>
      </c>
      <c r="D521" s="3" t="s">
        <v>16</v>
      </c>
      <c r="E521" s="3" t="s">
        <v>17</v>
      </c>
      <c r="F521" s="3" t="s">
        <v>151</v>
      </c>
      <c r="K521" s="1">
        <f>'ITEM Nº1'!J6</f>
        <v>30</v>
      </c>
    </row>
    <row r="522" spans="1:11">
      <c r="A522" s="3"/>
      <c r="B522" s="5">
        <f>D517</f>
        <v>2.5</v>
      </c>
      <c r="C522" s="3" t="s">
        <v>19</v>
      </c>
      <c r="D522" s="5">
        <f>B522</f>
        <v>2.5</v>
      </c>
      <c r="E522" s="3" t="s">
        <v>19</v>
      </c>
      <c r="F522" s="5">
        <f>F517</f>
        <v>50</v>
      </c>
    </row>
    <row r="523" spans="1:11">
      <c r="A523" s="3"/>
      <c r="B523" s="3" t="s">
        <v>29</v>
      </c>
      <c r="C523" s="3"/>
      <c r="D523" s="3" t="s">
        <v>21</v>
      </c>
      <c r="E523" s="3"/>
      <c r="F523" s="3" t="s">
        <v>22</v>
      </c>
    </row>
    <row r="524" spans="1:11">
      <c r="A524" s="3"/>
      <c r="B524" s="10">
        <f>(H517*(B520+273.15)/B522)</f>
        <v>9.815508399999999E-3</v>
      </c>
      <c r="C524" s="10"/>
      <c r="D524" s="10">
        <f>F524</f>
        <v>4.9742661999999994E-4</v>
      </c>
      <c r="E524" s="10"/>
      <c r="F524" s="10">
        <f>(H517*(F520+273.15)/F522)</f>
        <v>4.9742661999999994E-4</v>
      </c>
    </row>
    <row r="525" spans="1:11">
      <c r="A525" s="3"/>
      <c r="B525" s="1"/>
      <c r="C525" s="1"/>
      <c r="D525" s="1"/>
      <c r="E525" s="1"/>
      <c r="F525" s="1"/>
      <c r="G525" s="1"/>
      <c r="H525" s="1"/>
      <c r="I525" s="1"/>
      <c r="J525" s="1"/>
    </row>
    <row r="526" spans="1:11">
      <c r="A526" s="24" t="s">
        <v>23</v>
      </c>
      <c r="B526" s="27" t="s">
        <v>73</v>
      </c>
      <c r="C526" s="29" t="s">
        <v>75</v>
      </c>
      <c r="D526" s="27" t="s">
        <v>74</v>
      </c>
      <c r="E526" s="29" t="s">
        <v>76</v>
      </c>
      <c r="F526" s="11" t="s">
        <v>26</v>
      </c>
      <c r="G526" s="27" t="s">
        <v>73</v>
      </c>
      <c r="H526" s="29" t="s">
        <v>75</v>
      </c>
      <c r="I526" s="27" t="s">
        <v>24</v>
      </c>
      <c r="J526" s="29" t="s">
        <v>76</v>
      </c>
    </row>
    <row r="527" spans="1:11">
      <c r="A527" s="3"/>
      <c r="B527" s="31">
        <f>ROUND((H517*(D520-(B520+273.15)))*(1/0.01),2)</f>
        <v>-2.33</v>
      </c>
      <c r="C527" s="31">
        <f>ROUND((C517*H517*(D520-(B520+273.15)))*(1/0.01),2)</f>
        <v>-5.82</v>
      </c>
      <c r="D527" s="31">
        <f>C527+B527</f>
        <v>-8.15</v>
      </c>
      <c r="E527" s="31">
        <f>ROUND(((C517+1)*H517*(D520-(B520+273.15)))*(1/0.01),2)</f>
        <v>-8.15</v>
      </c>
      <c r="F527" s="10"/>
      <c r="G527" s="31">
        <f>ROUND(H517*(F520+273.15)*(LN(F524/D524)),2)</f>
        <v>0</v>
      </c>
      <c r="H527" s="31">
        <f>ROUND((C517*H517*((F520+273.15)-D520))*100,2)</f>
        <v>5.91</v>
      </c>
      <c r="I527" s="31">
        <f>H527+G527</f>
        <v>5.91</v>
      </c>
      <c r="J527" s="31">
        <f>ROUND(((C517+1)*H517*((F520+273.15)-D520))*100,2)</f>
        <v>8.27</v>
      </c>
    </row>
    <row r="528" spans="1:11">
      <c r="A528" s="3"/>
      <c r="B528" s="1"/>
      <c r="C528" s="1"/>
      <c r="D528" s="1"/>
      <c r="E528" s="1"/>
      <c r="F528" s="1"/>
      <c r="G528" s="1"/>
      <c r="H528" s="1"/>
      <c r="J528" s="1"/>
    </row>
    <row r="529" spans="1:10">
      <c r="A529" s="24" t="s">
        <v>27</v>
      </c>
      <c r="B529" s="27" t="s">
        <v>73</v>
      </c>
      <c r="C529" s="29" t="s">
        <v>74</v>
      </c>
      <c r="D529" s="27" t="s">
        <v>75</v>
      </c>
      <c r="E529" s="29" t="s">
        <v>76</v>
      </c>
      <c r="G529" s="1"/>
      <c r="H529" s="1"/>
      <c r="J529" s="1"/>
    </row>
    <row r="530" spans="1:10">
      <c r="A530" s="3"/>
      <c r="B530" s="31">
        <f>B527+G527</f>
        <v>-2.33</v>
      </c>
      <c r="C530" s="31">
        <f>D527+I527</f>
        <v>-2.2400000000000002</v>
      </c>
      <c r="D530" s="31">
        <f>C527+H527</f>
        <v>8.9999999999999858E-2</v>
      </c>
      <c r="E530" s="31">
        <f>E527+J527</f>
        <v>0.11999999999999922</v>
      </c>
      <c r="G530" s="1"/>
      <c r="H530" s="1"/>
      <c r="I530" s="1"/>
      <c r="J530" s="1"/>
    </row>
    <row r="531" spans="1:10">
      <c r="A531" s="3"/>
      <c r="B531" s="1"/>
      <c r="C531" s="1"/>
      <c r="D531" s="1"/>
      <c r="E531" s="1"/>
      <c r="F531" s="1"/>
      <c r="G531" s="1"/>
      <c r="H531" s="1"/>
      <c r="I531" s="1"/>
      <c r="J531" s="1"/>
    </row>
    <row r="532" spans="1:10">
      <c r="A532" s="24" t="s">
        <v>28</v>
      </c>
      <c r="B532" s="3" t="s">
        <v>7</v>
      </c>
      <c r="C532" s="3" t="s">
        <v>8</v>
      </c>
      <c r="D532" s="3" t="s">
        <v>9</v>
      </c>
      <c r="E532" s="3" t="s">
        <v>10</v>
      </c>
      <c r="F532" s="3" t="s">
        <v>11</v>
      </c>
      <c r="G532" s="1"/>
      <c r="H532" s="1"/>
      <c r="I532" s="1"/>
      <c r="J532" s="1"/>
    </row>
    <row r="533" spans="1:10">
      <c r="A533" s="3"/>
      <c r="B533" s="5">
        <f>E517</f>
        <v>22</v>
      </c>
      <c r="C533" s="3" t="s">
        <v>13</v>
      </c>
      <c r="D533" s="9">
        <f>(D535*D537/H517)</f>
        <v>5903</v>
      </c>
      <c r="E533" s="3" t="s">
        <v>12</v>
      </c>
      <c r="F533" s="5">
        <f>G517</f>
        <v>26</v>
      </c>
      <c r="G533" s="1"/>
      <c r="H533" s="1"/>
      <c r="I533" s="1"/>
      <c r="J533" s="1"/>
    </row>
    <row r="534" spans="1:10">
      <c r="A534" s="3"/>
      <c r="B534" s="3" t="s">
        <v>14</v>
      </c>
      <c r="C534" s="3" t="s">
        <v>17</v>
      </c>
      <c r="D534" s="3" t="s">
        <v>80</v>
      </c>
      <c r="E534" s="3" t="s">
        <v>15</v>
      </c>
      <c r="F534" s="3" t="s">
        <v>151</v>
      </c>
      <c r="G534" s="1"/>
      <c r="H534" s="1"/>
      <c r="I534" s="1"/>
      <c r="J534" s="1"/>
    </row>
    <row r="535" spans="1:10">
      <c r="A535" s="3"/>
      <c r="B535" s="5">
        <f>D517</f>
        <v>2.5</v>
      </c>
      <c r="C535" s="3" t="s">
        <v>19</v>
      </c>
      <c r="D535" s="5">
        <f>F535</f>
        <v>50</v>
      </c>
      <c r="E535" s="3" t="s">
        <v>19</v>
      </c>
      <c r="F535" s="5">
        <f>F517</f>
        <v>50</v>
      </c>
      <c r="G535" s="1"/>
      <c r="H535" s="1"/>
      <c r="I535" s="1"/>
      <c r="J535" s="1"/>
    </row>
    <row r="536" spans="1:10">
      <c r="A536" s="3"/>
      <c r="B536" s="3" t="s">
        <v>29</v>
      </c>
      <c r="C536" s="3"/>
      <c r="D536" s="3" t="s">
        <v>30</v>
      </c>
      <c r="E536" s="3"/>
      <c r="F536" s="3" t="s">
        <v>31</v>
      </c>
      <c r="G536" s="1"/>
      <c r="H536" s="1"/>
      <c r="I536" s="1"/>
      <c r="J536" s="1"/>
    </row>
    <row r="537" spans="1:10">
      <c r="A537" s="3"/>
      <c r="B537" s="10">
        <f>B524</f>
        <v>9.815508399999999E-3</v>
      </c>
      <c r="C537" s="1"/>
      <c r="D537" s="13">
        <f>B537</f>
        <v>9.815508399999999E-3</v>
      </c>
      <c r="E537" s="13"/>
      <c r="F537" s="13">
        <f>H517*(F533+273.15)/F535</f>
        <v>4.9742661999999994E-4</v>
      </c>
      <c r="G537" s="1"/>
      <c r="H537" s="1"/>
      <c r="I537" s="1"/>
      <c r="J537" s="1"/>
    </row>
    <row r="538" spans="1:10">
      <c r="A538" s="3"/>
      <c r="B538" s="1"/>
      <c r="C538" s="1"/>
      <c r="D538" s="1"/>
      <c r="E538" s="1"/>
      <c r="F538" s="1"/>
      <c r="G538" s="1"/>
      <c r="H538" s="1"/>
      <c r="I538" s="1"/>
      <c r="J538" s="1"/>
    </row>
    <row r="539" spans="1:10">
      <c r="A539" s="24" t="s">
        <v>23</v>
      </c>
      <c r="B539" s="27" t="s">
        <v>73</v>
      </c>
      <c r="C539" s="29" t="s">
        <v>75</v>
      </c>
      <c r="D539" s="27" t="s">
        <v>74</v>
      </c>
      <c r="E539" s="29" t="s">
        <v>76</v>
      </c>
      <c r="F539" s="11" t="s">
        <v>26</v>
      </c>
      <c r="G539" s="27" t="s">
        <v>73</v>
      </c>
      <c r="H539" s="29" t="s">
        <v>75</v>
      </c>
      <c r="I539" s="27" t="s">
        <v>74</v>
      </c>
      <c r="J539" s="29" t="s">
        <v>25</v>
      </c>
    </row>
    <row r="540" spans="1:10">
      <c r="A540" s="3"/>
      <c r="B540" s="28">
        <f>H517*(B533+273.15)*(LN(D537/B537))</f>
        <v>0</v>
      </c>
      <c r="C540" s="31">
        <f>(C517*H517*(D533-(B533+273.15)))*100</f>
        <v>116.55916225</v>
      </c>
      <c r="D540" s="31">
        <f>C540+B540</f>
        <v>116.55916225</v>
      </c>
      <c r="E540" s="31">
        <f>((C517+1)*H517*(D533-(B533+273.15)))*100</f>
        <v>163.18282714999998</v>
      </c>
      <c r="F540" s="1"/>
      <c r="G540" s="31">
        <f>(H517*((F533+273.15)-D533))*100</f>
        <v>-46.5904089</v>
      </c>
      <c r="H540" s="31">
        <f>(C517*H517*((F533+273.15)-D533))*100</f>
        <v>-116.47602225</v>
      </c>
      <c r="I540" s="31">
        <f>H540+G540</f>
        <v>-163.06643115</v>
      </c>
      <c r="J540" s="31">
        <f>((C517+1)*H517*((F533+273.15)-D533))*100</f>
        <v>-163.06643115</v>
      </c>
    </row>
    <row r="541" spans="1:10">
      <c r="A541" s="3"/>
      <c r="B541" s="1"/>
      <c r="C541" s="1"/>
      <c r="D541" s="1"/>
      <c r="E541" s="1"/>
      <c r="F541" s="1"/>
      <c r="G541" s="1"/>
      <c r="I541" s="1"/>
      <c r="J541" s="1"/>
    </row>
    <row r="542" spans="1:10">
      <c r="A542" s="24" t="s">
        <v>27</v>
      </c>
      <c r="B542" s="27" t="s">
        <v>73</v>
      </c>
      <c r="C542" s="29" t="s">
        <v>74</v>
      </c>
      <c r="D542" s="27" t="s">
        <v>75</v>
      </c>
      <c r="E542" s="29" t="s">
        <v>76</v>
      </c>
      <c r="F542" s="1"/>
      <c r="I542" s="1"/>
      <c r="J542" s="1"/>
    </row>
    <row r="543" spans="1:10">
      <c r="A543" s="3"/>
      <c r="B543" s="31">
        <f>B540+G540</f>
        <v>-46.5904089</v>
      </c>
      <c r="C543" s="31">
        <f>D540+I540</f>
        <v>-46.5072689</v>
      </c>
      <c r="D543" s="28">
        <f>C540+H540</f>
        <v>8.3140000000000214E-2</v>
      </c>
      <c r="E543" s="28">
        <f>E540+J540</f>
        <v>0.1163959999999804</v>
      </c>
      <c r="F543" s="1"/>
      <c r="H543" s="1"/>
      <c r="I543" s="1"/>
      <c r="J543" s="1"/>
    </row>
    <row r="545" spans="1:11">
      <c r="A545" s="3" t="s">
        <v>0</v>
      </c>
      <c r="B545" s="1"/>
      <c r="C545" s="1"/>
      <c r="D545" s="1"/>
      <c r="E545" s="1"/>
      <c r="F545" s="1"/>
      <c r="G545" s="1"/>
      <c r="H545" s="1"/>
      <c r="I545" s="1"/>
      <c r="J545" s="1"/>
    </row>
    <row r="546" spans="1:11">
      <c r="A546" s="24" t="s">
        <v>1</v>
      </c>
      <c r="B546" s="3" t="s">
        <v>32</v>
      </c>
      <c r="C546" s="3" t="s">
        <v>58</v>
      </c>
      <c r="D546" s="3" t="s">
        <v>60</v>
      </c>
      <c r="E546" s="3" t="s">
        <v>62</v>
      </c>
      <c r="F546" s="3" t="s">
        <v>61</v>
      </c>
      <c r="G546" s="22" t="s">
        <v>33</v>
      </c>
      <c r="H546" s="46"/>
      <c r="I546" s="46"/>
      <c r="J546" s="46"/>
    </row>
    <row r="547" spans="1:11">
      <c r="A547" s="3"/>
      <c r="B547" s="4" t="s">
        <v>34</v>
      </c>
      <c r="C547" s="5">
        <f>K547</f>
        <v>3.63</v>
      </c>
      <c r="D547" s="5">
        <f>K548</f>
        <v>21.111999999999998</v>
      </c>
      <c r="E547" s="5">
        <f>K549</f>
        <v>5.625</v>
      </c>
      <c r="F547" s="5">
        <f>K550</f>
        <v>0.56699999999999995</v>
      </c>
      <c r="G547" s="32" t="s">
        <v>35</v>
      </c>
      <c r="H547" s="46"/>
      <c r="I547" s="46"/>
      <c r="J547" s="46"/>
      <c r="K547" s="1">
        <f>'ITEM Nº2'!J2</f>
        <v>3.63</v>
      </c>
    </row>
    <row r="548" spans="1:11">
      <c r="A548" s="3"/>
      <c r="B548" s="1"/>
      <c r="C548" s="1"/>
      <c r="D548" s="1"/>
      <c r="E548" s="1"/>
      <c r="F548" s="1"/>
      <c r="G548" s="1"/>
      <c r="H548" s="46"/>
      <c r="I548" s="46"/>
      <c r="J548" s="46"/>
      <c r="K548" s="1">
        <f>'ITEM Nº2'!J3</f>
        <v>21.111999999999998</v>
      </c>
    </row>
    <row r="549" spans="1:11">
      <c r="A549" s="24" t="s">
        <v>83</v>
      </c>
      <c r="B549" s="3" t="s">
        <v>36</v>
      </c>
      <c r="C549" s="3" t="s">
        <v>37</v>
      </c>
      <c r="D549" s="3" t="s">
        <v>38</v>
      </c>
      <c r="E549" s="3" t="s">
        <v>39</v>
      </c>
      <c r="G549" s="1"/>
      <c r="H549" s="46"/>
      <c r="I549" s="46"/>
      <c r="J549" s="46"/>
      <c r="K549" s="1">
        <f>'ITEM Nº2'!J4</f>
        <v>5.625</v>
      </c>
    </row>
    <row r="550" spans="1:11">
      <c r="A550" s="3"/>
      <c r="B550" s="25">
        <f>C547*2.20462</f>
        <v>8.0027705999999998</v>
      </c>
      <c r="C550" s="25">
        <f>D547*1.8+32</f>
        <v>70.001599999999996</v>
      </c>
      <c r="D550" s="25">
        <f>E547*(14.6959793/1.03326)</f>
        <v>80.003952115150099</v>
      </c>
      <c r="E550" s="25">
        <f>F547*(3.28084^3)</f>
        <v>20.023417953332032</v>
      </c>
      <c r="G550" s="1"/>
      <c r="H550" s="46"/>
      <c r="I550" s="46"/>
      <c r="J550" s="46"/>
      <c r="K550" s="1">
        <f>'ITEM Nº2'!J5</f>
        <v>0.56699999999999995</v>
      </c>
    </row>
    <row r="551" spans="1:11">
      <c r="A551" s="3"/>
      <c r="B551" s="25"/>
      <c r="C551" s="23"/>
      <c r="D551" s="23"/>
      <c r="E551" s="25"/>
      <c r="G551" s="1"/>
      <c r="H551" s="46"/>
      <c r="I551" s="46"/>
      <c r="J551" s="46"/>
    </row>
    <row r="552" spans="1:11">
      <c r="A552" s="24" t="s">
        <v>82</v>
      </c>
      <c r="B552" s="23">
        <f>ROUND(B550,0)</f>
        <v>8</v>
      </c>
      <c r="C552" s="23">
        <f>ROUND(C550,0)</f>
        <v>70</v>
      </c>
      <c r="D552" s="23">
        <f>ROUND(D550,0)</f>
        <v>80</v>
      </c>
      <c r="E552" s="23">
        <f>ROUND(E550,0)</f>
        <v>20</v>
      </c>
      <c r="G552" s="1"/>
      <c r="H552" s="46"/>
      <c r="I552" s="46"/>
      <c r="J552" s="46"/>
    </row>
    <row r="553" spans="1:11">
      <c r="A553" s="3"/>
      <c r="B553" s="25"/>
      <c r="C553" s="23"/>
      <c r="D553" s="23"/>
      <c r="E553" s="25"/>
      <c r="G553" s="1"/>
    </row>
    <row r="554" spans="1:11">
      <c r="A554" s="24" t="s">
        <v>40</v>
      </c>
      <c r="B554" s="3" t="s">
        <v>37</v>
      </c>
      <c r="C554" s="3" t="s">
        <v>41</v>
      </c>
      <c r="D554" s="4" t="s">
        <v>42</v>
      </c>
      <c r="E554" s="3" t="s">
        <v>43</v>
      </c>
      <c r="F554" s="3" t="s">
        <v>44</v>
      </c>
      <c r="H554" s="47" t="s">
        <v>89</v>
      </c>
      <c r="I554" s="48"/>
      <c r="J554" s="49"/>
    </row>
    <row r="555" spans="1:11">
      <c r="A555" s="3"/>
      <c r="B555" s="17">
        <f>C552</f>
        <v>70</v>
      </c>
      <c r="C555" s="1">
        <v>0.3629</v>
      </c>
      <c r="D555" s="1">
        <v>38.049999999999997</v>
      </c>
      <c r="E555" s="1">
        <v>1.6049999999999998E-2</v>
      </c>
      <c r="F555" s="1">
        <f>ROUND(E552/B552,3)</f>
        <v>2.5</v>
      </c>
      <c r="H555" s="1"/>
      <c r="I555" s="1"/>
      <c r="J555" s="1"/>
    </row>
    <row r="556" spans="1:11">
      <c r="A556" s="3"/>
      <c r="B556" s="22"/>
      <c r="C556" s="1"/>
      <c r="D556" s="1"/>
      <c r="E556" s="1"/>
      <c r="F556" s="1"/>
      <c r="G556" s="1"/>
      <c r="H556" s="1"/>
      <c r="I556" s="1"/>
      <c r="J556" s="1"/>
    </row>
    <row r="557" spans="1:11">
      <c r="A557" s="3"/>
      <c r="B557" s="3" t="s">
        <v>38</v>
      </c>
      <c r="C557" s="3" t="s">
        <v>38</v>
      </c>
      <c r="D557" s="3" t="s">
        <v>45</v>
      </c>
      <c r="E557" s="3" t="s">
        <v>46</v>
      </c>
      <c r="F557" s="4" t="s">
        <v>47</v>
      </c>
      <c r="G557" s="4" t="s">
        <v>48</v>
      </c>
      <c r="H557" s="50" t="str">
        <f>IF(E556=D561,"líquido saturado",IF(E556&lt;D561,"líquido comprimido",IF(E556&lt;E561,"mezcla L+V",IF(E556=E561,"vapor saturado","vapor recalentado"))))</f>
        <v>líquido comprimido</v>
      </c>
      <c r="I557" s="51"/>
      <c r="J557" s="15" t="s">
        <v>99</v>
      </c>
    </row>
    <row r="558" spans="1:11">
      <c r="A558" s="3"/>
      <c r="B558" s="17">
        <f>D552</f>
        <v>80</v>
      </c>
      <c r="C558" s="1">
        <v>77.67</v>
      </c>
      <c r="D558" s="1">
        <v>1.755E-2</v>
      </c>
      <c r="E558" s="1">
        <v>5.6260000000000003</v>
      </c>
      <c r="F558" s="1">
        <v>279.79000000000002</v>
      </c>
      <c r="G558" s="1">
        <v>1101.7</v>
      </c>
      <c r="J558" s="1">
        <f>D555</f>
        <v>38.049999999999997</v>
      </c>
    </row>
    <row r="559" spans="1:11">
      <c r="A559" s="3"/>
      <c r="B559" s="1"/>
      <c r="C559" s="1">
        <v>83.48</v>
      </c>
      <c r="D559" s="1">
        <v>1.7600000000000001E-2</v>
      </c>
      <c r="E559" s="1">
        <v>5.2549999999999999</v>
      </c>
      <c r="F559" s="1">
        <v>284.94</v>
      </c>
      <c r="G559" s="1">
        <v>1102.7</v>
      </c>
      <c r="H559" s="35" t="s">
        <v>100</v>
      </c>
      <c r="I559" s="34" t="str">
        <f>IF(F555&gt;D561,IF(F555&lt;E561,"mezcla L+V","vapor recalentado"),"líquido comprimido")</f>
        <v>mezcla L+V</v>
      </c>
      <c r="J559" s="1"/>
    </row>
    <row r="560" spans="1:11">
      <c r="A560" s="3"/>
      <c r="B560" s="1"/>
      <c r="C560" s="1">
        <f>C558-C559</f>
        <v>-5.8100000000000023</v>
      </c>
      <c r="D560" s="1">
        <f>D558-D559</f>
        <v>-5.0000000000001432E-5</v>
      </c>
      <c r="E560" s="1">
        <f>E558-E559</f>
        <v>0.37100000000000044</v>
      </c>
      <c r="F560" s="1">
        <f>F558-F559</f>
        <v>-5.1499999999999773</v>
      </c>
      <c r="G560" s="1">
        <f>G558-G559</f>
        <v>-1</v>
      </c>
      <c r="H560" s="1"/>
      <c r="I560" s="1"/>
      <c r="J560" s="1"/>
    </row>
    <row r="561" spans="1:10">
      <c r="A561" s="3"/>
      <c r="B561" s="1"/>
      <c r="C561" s="1"/>
      <c r="D561" s="1">
        <f>ROUND(D558+(D560/C560)*(B558-C558),4)</f>
        <v>1.7600000000000001E-2</v>
      </c>
      <c r="E561" s="1">
        <f>ROUND(E558+(E560/C560)*(B558-C558),3)</f>
        <v>5.4770000000000003</v>
      </c>
      <c r="F561" s="1">
        <f>ROUND(F558+(F560/C560)*(B558-C558),2)</f>
        <v>281.86</v>
      </c>
      <c r="G561" s="1">
        <f>ROUND(G558+(G560/C560)*(B558-C558),1)</f>
        <v>1102.0999999999999</v>
      </c>
      <c r="H561" s="1"/>
      <c r="I561" s="1"/>
      <c r="J561" s="1"/>
    </row>
    <row r="562" spans="1:10">
      <c r="A562" s="3"/>
      <c r="B562" s="14"/>
      <c r="C562" s="1"/>
      <c r="D562" s="1"/>
      <c r="E562" s="1"/>
      <c r="F562" s="1"/>
      <c r="G562" s="1"/>
      <c r="H562" s="1"/>
      <c r="I562" s="1"/>
      <c r="J562" s="1"/>
    </row>
    <row r="563" spans="1:10">
      <c r="A563" s="3"/>
      <c r="B563" s="3" t="s">
        <v>45</v>
      </c>
      <c r="C563" s="3" t="s">
        <v>46</v>
      </c>
      <c r="D563" s="3" t="s">
        <v>49</v>
      </c>
      <c r="E563" s="15" t="s">
        <v>50</v>
      </c>
      <c r="F563" s="11" t="s">
        <v>51</v>
      </c>
      <c r="G563" s="16" t="s">
        <v>52</v>
      </c>
      <c r="H563" s="4" t="s">
        <v>53</v>
      </c>
      <c r="I563" s="4" t="s">
        <v>54</v>
      </c>
      <c r="J563" s="4"/>
    </row>
    <row r="564" spans="1:10">
      <c r="A564" s="3"/>
      <c r="B564" s="1">
        <f>D561</f>
        <v>1.7600000000000001E-2</v>
      </c>
      <c r="C564" s="1">
        <f>E561</f>
        <v>5.4770000000000003</v>
      </c>
      <c r="D564" s="1">
        <f>ROUND(((F555-B564)/(C564-B564)),3)</f>
        <v>0.45500000000000002</v>
      </c>
      <c r="E564" s="1">
        <f>ROUND((1-D564)*F561+G561*D564,1)</f>
        <v>655.1</v>
      </c>
      <c r="F564" s="1"/>
      <c r="G564" s="1">
        <f>(E564-D555)</f>
        <v>617.05000000000007</v>
      </c>
      <c r="H564" s="1">
        <f>ROUND(D552*(F555-E555)*(0.000947831/0.737562)*144,2)</f>
        <v>36.770000000000003</v>
      </c>
      <c r="I564" s="1">
        <f>G564+H564</f>
        <v>653.82000000000005</v>
      </c>
      <c r="J564" s="5"/>
    </row>
    <row r="565" spans="1:10">
      <c r="A565" s="3"/>
      <c r="B565" s="1"/>
      <c r="C565" s="1"/>
      <c r="D565" s="1"/>
      <c r="E565" s="1"/>
      <c r="F565" s="1"/>
      <c r="G565" s="1"/>
      <c r="H565" s="1"/>
      <c r="I565" s="5"/>
      <c r="J565" s="5"/>
    </row>
    <row r="566" spans="1:10">
      <c r="A566" s="3"/>
      <c r="B566" s="24" t="s">
        <v>55</v>
      </c>
      <c r="C566" s="12" t="s">
        <v>56</v>
      </c>
      <c r="D566" s="3" t="s">
        <v>90</v>
      </c>
      <c r="E566" s="3" t="s">
        <v>91</v>
      </c>
      <c r="F566" s="4" t="s">
        <v>92</v>
      </c>
      <c r="G566" s="3" t="s">
        <v>93</v>
      </c>
      <c r="H566" s="4" t="s">
        <v>94</v>
      </c>
      <c r="I566" s="16" t="s">
        <v>52</v>
      </c>
      <c r="J566" s="4" t="s">
        <v>53</v>
      </c>
    </row>
    <row r="567" spans="1:10">
      <c r="A567" s="3"/>
      <c r="C567" s="21">
        <f>F555</f>
        <v>2.5</v>
      </c>
      <c r="D567" s="1">
        <v>2.6240000000000001</v>
      </c>
      <c r="E567" s="1">
        <v>173.24</v>
      </c>
      <c r="F567" s="1">
        <v>1112.0999999999999</v>
      </c>
      <c r="G567" s="1">
        <f>E570</f>
        <v>182.4</v>
      </c>
      <c r="H567" s="1">
        <f>F570</f>
        <v>1112.7</v>
      </c>
      <c r="I567" s="1">
        <f>(H567-E564)</f>
        <v>457.6</v>
      </c>
      <c r="J567" s="1">
        <v>0</v>
      </c>
    </row>
    <row r="568" spans="1:10">
      <c r="A568" s="3"/>
      <c r="C568" s="1"/>
      <c r="D568" s="1">
        <v>2.4750000000000001</v>
      </c>
      <c r="E568" s="1">
        <v>184.27</v>
      </c>
      <c r="F568" s="1">
        <v>1112.8</v>
      </c>
      <c r="G568" s="1"/>
      <c r="H568" s="1"/>
      <c r="I568" s="1"/>
      <c r="J568" s="5"/>
    </row>
    <row r="569" spans="1:10">
      <c r="A569" s="3"/>
      <c r="C569" s="1"/>
      <c r="D569" s="1">
        <f>D567-D568</f>
        <v>0.14900000000000002</v>
      </c>
      <c r="E569" s="1">
        <f>E567-E568</f>
        <v>-11.030000000000001</v>
      </c>
      <c r="F569" s="1">
        <f>F567-F568</f>
        <v>-0.70000000000004547</v>
      </c>
      <c r="G569" s="1"/>
      <c r="H569" s="1"/>
      <c r="I569" s="1"/>
      <c r="J569" s="5"/>
    </row>
    <row r="570" spans="1:10">
      <c r="A570" s="3"/>
      <c r="C570" s="1"/>
      <c r="D570" s="1"/>
      <c r="E570" s="1">
        <f>ROUND(E567+(E569/D569)*(C567-D567),1)</f>
        <v>182.4</v>
      </c>
      <c r="F570" s="1">
        <f>ROUND(F567+(F569/D569)*(C567-D567),1)</f>
        <v>1112.7</v>
      </c>
      <c r="G570" s="1"/>
      <c r="H570" s="1"/>
      <c r="I570" s="1"/>
      <c r="J570" s="5"/>
    </row>
    <row r="571" spans="1:10">
      <c r="A571" s="3"/>
      <c r="B571" s="1"/>
      <c r="C571" s="1"/>
      <c r="D571" s="1"/>
      <c r="E571" s="1"/>
      <c r="F571" s="1"/>
      <c r="G571" s="1"/>
      <c r="H571" s="1"/>
      <c r="I571" s="5"/>
      <c r="J571" s="5"/>
    </row>
    <row r="572" spans="1:10">
      <c r="A572" s="3"/>
      <c r="B572" s="4" t="s">
        <v>54</v>
      </c>
      <c r="C572" s="1"/>
      <c r="D572" s="1"/>
      <c r="E572" s="1"/>
      <c r="F572" s="1"/>
      <c r="G572" s="1"/>
      <c r="H572" s="1"/>
      <c r="I572" s="5"/>
      <c r="J572" s="5"/>
    </row>
    <row r="573" spans="1:10">
      <c r="A573" s="3"/>
      <c r="B573" s="1">
        <f>I567</f>
        <v>457.6</v>
      </c>
      <c r="C573" s="1"/>
      <c r="D573" s="1"/>
      <c r="E573" s="1"/>
      <c r="F573" s="1"/>
      <c r="G573" s="1"/>
      <c r="H573" s="1"/>
      <c r="I573" s="5"/>
      <c r="J573" s="5"/>
    </row>
    <row r="574" spans="1:10">
      <c r="A574" s="3"/>
      <c r="B574" s="1"/>
      <c r="C574" s="1"/>
      <c r="I574" s="1"/>
      <c r="J574" s="1"/>
    </row>
    <row r="575" spans="1:10">
      <c r="A575" s="3" t="s">
        <v>79</v>
      </c>
      <c r="B575" s="27" t="s">
        <v>57</v>
      </c>
      <c r="C575" s="27" t="s">
        <v>71</v>
      </c>
      <c r="D575" s="27" t="s">
        <v>69</v>
      </c>
      <c r="E575" s="27" t="s">
        <v>68</v>
      </c>
      <c r="F575" s="27" t="s">
        <v>70</v>
      </c>
      <c r="G575" s="27" t="s">
        <v>72</v>
      </c>
    </row>
    <row r="576" spans="1:10">
      <c r="A576" s="3"/>
      <c r="B576" s="28">
        <f>G567</f>
        <v>182.4</v>
      </c>
      <c r="C576" s="28">
        <f>ROUND((I564+B573)*B552,1)</f>
        <v>8891.4</v>
      </c>
      <c r="D576" s="28">
        <f>ROUND((H564+J567)*B552,1)</f>
        <v>294.2</v>
      </c>
      <c r="E576" s="28">
        <f>ROUND(B576*(100/14.50381),1)</f>
        <v>1257.5999999999999</v>
      </c>
      <c r="F576" s="28">
        <f>ROUND(D576*(1/0.947831),1)</f>
        <v>310.39999999999998</v>
      </c>
      <c r="G576" s="28">
        <f>ROUND(C576*(1/0.947831),1)</f>
        <v>9380.7999999999993</v>
      </c>
    </row>
    <row r="578" spans="1:11">
      <c r="A578" s="3" t="s">
        <v>88</v>
      </c>
    </row>
    <row r="579" spans="1:11">
      <c r="A579" s="3" t="s">
        <v>59</v>
      </c>
      <c r="B579" s="1"/>
      <c r="C579" s="1"/>
      <c r="D579" s="1"/>
      <c r="E579" s="1"/>
      <c r="F579" s="1"/>
      <c r="G579" s="1"/>
      <c r="H579" s="1"/>
      <c r="I579" s="1"/>
    </row>
    <row r="580" spans="1:11">
      <c r="A580" s="24" t="s">
        <v>1</v>
      </c>
      <c r="B580" s="3" t="s">
        <v>2</v>
      </c>
      <c r="C580" s="3" t="s">
        <v>3</v>
      </c>
      <c r="D580" s="3" t="s">
        <v>14</v>
      </c>
      <c r="E580" s="3" t="s">
        <v>7</v>
      </c>
      <c r="F580" s="3" t="s">
        <v>151</v>
      </c>
      <c r="G580" s="3" t="s">
        <v>11</v>
      </c>
      <c r="H580" s="4" t="s">
        <v>4</v>
      </c>
    </row>
    <row r="581" spans="1:11">
      <c r="A581" s="3"/>
      <c r="B581" s="3" t="s">
        <v>5</v>
      </c>
      <c r="C581" s="6">
        <v>2.5</v>
      </c>
      <c r="D581" s="1">
        <f>K581</f>
        <v>2.5</v>
      </c>
      <c r="E581" s="18">
        <f>K582</f>
        <v>25</v>
      </c>
      <c r="F581" s="8">
        <f>K583</f>
        <v>20</v>
      </c>
      <c r="G581" s="1">
        <f>K584</f>
        <v>29</v>
      </c>
      <c r="H581" s="7">
        <v>8.3139999999999993E-5</v>
      </c>
      <c r="K581" s="1">
        <f>'ITEM Nº1'!K2</f>
        <v>2.5</v>
      </c>
    </row>
    <row r="582" spans="1:11">
      <c r="A582" s="3"/>
      <c r="B582" s="1"/>
      <c r="C582" s="1"/>
      <c r="D582" s="5"/>
      <c r="E582" s="4"/>
      <c r="F582" s="5"/>
      <c r="K582" s="1">
        <f>'ITEM Nº1'!K3</f>
        <v>25</v>
      </c>
    </row>
    <row r="583" spans="1:11">
      <c r="A583" s="24" t="s">
        <v>6</v>
      </c>
      <c r="B583" s="3" t="s">
        <v>7</v>
      </c>
      <c r="C583" s="3" t="s">
        <v>8</v>
      </c>
      <c r="D583" s="3" t="s">
        <v>9</v>
      </c>
      <c r="E583" s="3" t="s">
        <v>10</v>
      </c>
      <c r="F583" s="3" t="s">
        <v>11</v>
      </c>
      <c r="K583" s="1">
        <f>'ITEM Nº1'!K4</f>
        <v>20</v>
      </c>
    </row>
    <row r="584" spans="1:11">
      <c r="A584" s="3"/>
      <c r="B584" s="5">
        <f>E581</f>
        <v>25</v>
      </c>
      <c r="C584" s="3" t="s">
        <v>12</v>
      </c>
      <c r="D584" s="9">
        <f>((D586*D588)/H581)</f>
        <v>37.768749999999997</v>
      </c>
      <c r="E584" s="3" t="s">
        <v>13</v>
      </c>
      <c r="F584" s="5">
        <f>G581</f>
        <v>29</v>
      </c>
      <c r="K584" s="1">
        <f>'ITEM Nº1'!K5</f>
        <v>29</v>
      </c>
    </row>
    <row r="585" spans="1:11">
      <c r="A585" s="3"/>
      <c r="B585" s="3" t="s">
        <v>14</v>
      </c>
      <c r="C585" s="3" t="s">
        <v>15</v>
      </c>
      <c r="D585" s="3" t="s">
        <v>16</v>
      </c>
      <c r="E585" s="3" t="s">
        <v>17</v>
      </c>
      <c r="F585" s="3" t="s">
        <v>18</v>
      </c>
      <c r="K585" s="1">
        <f>'ITEM Nº1'!K6</f>
        <v>30</v>
      </c>
    </row>
    <row r="586" spans="1:11">
      <c r="A586" s="3"/>
      <c r="B586" s="5">
        <f>D581</f>
        <v>2.5</v>
      </c>
      <c r="C586" s="3" t="s">
        <v>19</v>
      </c>
      <c r="D586" s="5">
        <f>B586</f>
        <v>2.5</v>
      </c>
      <c r="E586" s="3" t="s">
        <v>19</v>
      </c>
      <c r="F586" s="5">
        <f>F581</f>
        <v>20</v>
      </c>
    </row>
    <row r="587" spans="1:11">
      <c r="A587" s="3"/>
      <c r="B587" s="3" t="s">
        <v>20</v>
      </c>
      <c r="C587" s="3"/>
      <c r="D587" s="3" t="s">
        <v>21</v>
      </c>
      <c r="E587" s="3"/>
      <c r="F587" s="3" t="s">
        <v>22</v>
      </c>
    </row>
    <row r="588" spans="1:11">
      <c r="A588" s="3"/>
      <c r="B588" s="10">
        <f>(H581*(B584+273.15)/B586)</f>
        <v>9.915276399999999E-3</v>
      </c>
      <c r="C588" s="10"/>
      <c r="D588" s="10">
        <f>F588</f>
        <v>1.2560375499999997E-3</v>
      </c>
      <c r="E588" s="10"/>
      <c r="F588" s="10">
        <f>(H581*(F584+273.15)/F586)</f>
        <v>1.2560375499999997E-3</v>
      </c>
    </row>
    <row r="589" spans="1:11">
      <c r="A589" s="3"/>
      <c r="B589" s="1"/>
      <c r="C589" s="1"/>
      <c r="D589" s="1"/>
      <c r="E589" s="1"/>
      <c r="F589" s="1"/>
      <c r="G589" s="1"/>
      <c r="H589" s="1"/>
      <c r="I589" s="1"/>
      <c r="J589" s="1"/>
    </row>
    <row r="590" spans="1:11">
      <c r="A590" s="24" t="s">
        <v>23</v>
      </c>
      <c r="B590" s="27" t="s">
        <v>73</v>
      </c>
      <c r="C590" s="29" t="s">
        <v>75</v>
      </c>
      <c r="D590" s="27" t="s">
        <v>74</v>
      </c>
      <c r="E590" s="29" t="s">
        <v>76</v>
      </c>
      <c r="F590" s="11" t="s">
        <v>26</v>
      </c>
      <c r="G590" s="27" t="s">
        <v>73</v>
      </c>
      <c r="H590" s="29" t="s">
        <v>75</v>
      </c>
      <c r="I590" s="27" t="s">
        <v>24</v>
      </c>
      <c r="J590" s="29" t="s">
        <v>76</v>
      </c>
    </row>
    <row r="591" spans="1:11">
      <c r="A591" s="3"/>
      <c r="B591" s="31">
        <f>ROUND((H581*(D584-(B584+273.15)))*(1/0.01),2)</f>
        <v>-2.16</v>
      </c>
      <c r="C591" s="31">
        <f>ROUND((C581*H581*(D584-(B584+273.15)))*(1/0.01),2)</f>
        <v>-5.41</v>
      </c>
      <c r="D591" s="31">
        <f>C591+B591</f>
        <v>-7.57</v>
      </c>
      <c r="E591" s="31">
        <f>ROUND(((C581+1)*H581*(D584-(B584+273.15)))*(1/0.01),2)</f>
        <v>-7.58</v>
      </c>
      <c r="F591" s="10"/>
      <c r="G591" s="31">
        <f>ROUND(H581*(F584+273.15)*(LN(F588/D588)),2)</f>
        <v>0</v>
      </c>
      <c r="H591" s="31">
        <f>ROUND((C581*H581*((F584+273.15)-D584))*100,2)</f>
        <v>5.5</v>
      </c>
      <c r="I591" s="31">
        <f>H591+G591</f>
        <v>5.5</v>
      </c>
      <c r="J591" s="31">
        <f>ROUND(((C581+1)*H581*((F584+273.15)-D584))*100,2)</f>
        <v>7.69</v>
      </c>
    </row>
    <row r="592" spans="1:11">
      <c r="A592" s="3"/>
      <c r="B592" s="1"/>
      <c r="C592" s="1"/>
      <c r="D592" s="1"/>
      <c r="E592" s="1"/>
      <c r="F592" s="1"/>
      <c r="G592" s="1"/>
      <c r="H592" s="1"/>
      <c r="J592" s="1"/>
    </row>
    <row r="593" spans="1:10">
      <c r="A593" s="24" t="s">
        <v>27</v>
      </c>
      <c r="B593" s="27" t="s">
        <v>73</v>
      </c>
      <c r="C593" s="29" t="s">
        <v>74</v>
      </c>
      <c r="D593" s="27" t="s">
        <v>75</v>
      </c>
      <c r="E593" s="29" t="s">
        <v>76</v>
      </c>
      <c r="G593" s="1"/>
      <c r="H593" s="1"/>
      <c r="J593" s="1"/>
    </row>
    <row r="594" spans="1:10">
      <c r="A594" s="3"/>
      <c r="B594" s="31">
        <f>B591+G591</f>
        <v>-2.16</v>
      </c>
      <c r="C594" s="31">
        <f>D591+I591</f>
        <v>-2.0700000000000003</v>
      </c>
      <c r="D594" s="31">
        <f>C591+H591</f>
        <v>8.9999999999999858E-2</v>
      </c>
      <c r="E594" s="31">
        <f>E591+J591</f>
        <v>0.11000000000000032</v>
      </c>
      <c r="G594" s="1"/>
      <c r="H594" s="1"/>
      <c r="I594" s="1"/>
      <c r="J594" s="1"/>
    </row>
    <row r="595" spans="1:10">
      <c r="A595" s="3"/>
      <c r="B595" s="1"/>
      <c r="C595" s="1"/>
      <c r="D595" s="1"/>
      <c r="E595" s="1"/>
      <c r="F595" s="1"/>
      <c r="G595" s="1"/>
      <c r="H595" s="1"/>
      <c r="I595" s="1"/>
      <c r="J595" s="1"/>
    </row>
    <row r="596" spans="1:10">
      <c r="A596" s="24" t="s">
        <v>28</v>
      </c>
      <c r="B596" s="3" t="s">
        <v>7</v>
      </c>
      <c r="C596" s="3" t="s">
        <v>8</v>
      </c>
      <c r="D596" s="3" t="s">
        <v>9</v>
      </c>
      <c r="E596" s="3" t="s">
        <v>10</v>
      </c>
      <c r="F596" s="3" t="s">
        <v>11</v>
      </c>
      <c r="G596" s="1"/>
      <c r="H596" s="1"/>
      <c r="I596" s="1"/>
      <c r="J596" s="1"/>
    </row>
    <row r="597" spans="1:10">
      <c r="A597" s="3"/>
      <c r="B597" s="5">
        <f>E581</f>
        <v>25</v>
      </c>
      <c r="C597" s="3" t="s">
        <v>13</v>
      </c>
      <c r="D597" s="9">
        <f>(D599*D601/H581)</f>
        <v>2385.1999999999998</v>
      </c>
      <c r="E597" s="3" t="s">
        <v>12</v>
      </c>
      <c r="F597" s="5">
        <f>G581</f>
        <v>29</v>
      </c>
      <c r="G597" s="1"/>
      <c r="H597" s="1"/>
      <c r="I597" s="1"/>
      <c r="J597" s="1"/>
    </row>
    <row r="598" spans="1:10">
      <c r="A598" s="3"/>
      <c r="B598" s="3" t="s">
        <v>14</v>
      </c>
      <c r="C598" s="3" t="s">
        <v>17</v>
      </c>
      <c r="D598" s="3" t="s">
        <v>16</v>
      </c>
      <c r="E598" s="3" t="s">
        <v>15</v>
      </c>
      <c r="F598" s="3" t="s">
        <v>18</v>
      </c>
      <c r="G598" s="1"/>
      <c r="H598" s="1"/>
      <c r="I598" s="1"/>
      <c r="J598" s="1"/>
    </row>
    <row r="599" spans="1:10">
      <c r="A599" s="3"/>
      <c r="B599" s="5">
        <f>D581</f>
        <v>2.5</v>
      </c>
      <c r="C599" s="3" t="s">
        <v>19</v>
      </c>
      <c r="D599" s="5">
        <f>F599</f>
        <v>20</v>
      </c>
      <c r="E599" s="3" t="s">
        <v>19</v>
      </c>
      <c r="F599" s="5">
        <f>F581</f>
        <v>20</v>
      </c>
      <c r="G599" s="1"/>
      <c r="H599" s="1"/>
      <c r="I599" s="1"/>
      <c r="J599" s="1"/>
    </row>
    <row r="600" spans="1:10">
      <c r="A600" s="3"/>
      <c r="B600" s="3" t="s">
        <v>29</v>
      </c>
      <c r="C600" s="3"/>
      <c r="D600" s="3" t="s">
        <v>30</v>
      </c>
      <c r="E600" s="3"/>
      <c r="F600" s="3" t="s">
        <v>31</v>
      </c>
      <c r="G600" s="1"/>
      <c r="H600" s="1"/>
      <c r="I600" s="1"/>
      <c r="J600" s="1"/>
    </row>
    <row r="601" spans="1:10">
      <c r="A601" s="3"/>
      <c r="B601" s="1">
        <f>B588</f>
        <v>9.915276399999999E-3</v>
      </c>
      <c r="C601" s="1"/>
      <c r="D601" s="13">
        <f>B601</f>
        <v>9.915276399999999E-3</v>
      </c>
      <c r="E601" s="13"/>
      <c r="F601" s="13">
        <f>H581*(F597+273.15)/F599</f>
        <v>1.2560375499999997E-3</v>
      </c>
      <c r="G601" s="1"/>
      <c r="H601" s="1"/>
      <c r="I601" s="1"/>
      <c r="J601" s="1"/>
    </row>
    <row r="602" spans="1:10">
      <c r="A602" s="3"/>
      <c r="B602" s="1"/>
      <c r="C602" s="1"/>
      <c r="D602" s="1"/>
      <c r="E602" s="1"/>
      <c r="F602" s="1"/>
      <c r="G602" s="1"/>
      <c r="H602" s="1"/>
      <c r="I602" s="1"/>
      <c r="J602" s="1"/>
    </row>
    <row r="603" spans="1:10">
      <c r="A603" s="24" t="s">
        <v>23</v>
      </c>
      <c r="B603" s="27" t="s">
        <v>73</v>
      </c>
      <c r="C603" s="29" t="s">
        <v>75</v>
      </c>
      <c r="D603" s="27" t="s">
        <v>74</v>
      </c>
      <c r="E603" s="29" t="s">
        <v>76</v>
      </c>
      <c r="F603" s="11" t="s">
        <v>26</v>
      </c>
      <c r="G603" s="27" t="s">
        <v>73</v>
      </c>
      <c r="H603" s="29" t="s">
        <v>75</v>
      </c>
      <c r="I603" s="27" t="s">
        <v>74</v>
      </c>
      <c r="J603" s="29" t="s">
        <v>25</v>
      </c>
    </row>
    <row r="604" spans="1:10">
      <c r="A604" s="3"/>
      <c r="B604" s="28">
        <f>H581*(B597+273.15)*(LN(D601/B601))</f>
        <v>0</v>
      </c>
      <c r="C604" s="31">
        <f>(C581*H581*(D597-(B597+273.15)))*100</f>
        <v>43.379334249999992</v>
      </c>
      <c r="D604" s="31">
        <f>C604+B604</f>
        <v>43.379334249999992</v>
      </c>
      <c r="E604" s="31">
        <f>((C581+1)*H581*(D597-(B597+273.15)))*100</f>
        <v>60.731067949999982</v>
      </c>
      <c r="F604" s="1"/>
      <c r="G604" s="31">
        <f>(H581*((F597+273.15)-D597))*100</f>
        <v>-17.318477699999995</v>
      </c>
      <c r="H604" s="31">
        <f>(C581*H581*((F597+273.15)-D597))*100</f>
        <v>-43.296194249999992</v>
      </c>
      <c r="I604" s="31">
        <f>H604+G604</f>
        <v>-60.614671949999988</v>
      </c>
      <c r="J604" s="31">
        <f>((C581+1)*H581*((F597+273.15)-D597))*100</f>
        <v>-60.614671949999988</v>
      </c>
    </row>
    <row r="605" spans="1:10">
      <c r="A605" s="3"/>
      <c r="B605" s="1"/>
      <c r="C605" s="1"/>
      <c r="D605" s="1"/>
      <c r="E605" s="1"/>
      <c r="F605" s="1"/>
      <c r="G605" s="1"/>
      <c r="I605" s="1"/>
      <c r="J605" s="1"/>
    </row>
    <row r="606" spans="1:10">
      <c r="A606" s="24" t="s">
        <v>27</v>
      </c>
      <c r="B606" s="27" t="s">
        <v>73</v>
      </c>
      <c r="C606" s="29" t="s">
        <v>74</v>
      </c>
      <c r="D606" s="27" t="s">
        <v>75</v>
      </c>
      <c r="E606" s="29" t="s">
        <v>76</v>
      </c>
      <c r="F606" s="1"/>
      <c r="I606" s="1"/>
      <c r="J606" s="1"/>
    </row>
    <row r="607" spans="1:10">
      <c r="A607" s="3"/>
      <c r="B607" s="31">
        <f>B604+G604</f>
        <v>-17.318477699999995</v>
      </c>
      <c r="C607" s="31">
        <f>D604+I604</f>
        <v>-17.235337699999995</v>
      </c>
      <c r="D607" s="28">
        <f>C604+H604</f>
        <v>8.3140000000000214E-2</v>
      </c>
      <c r="E607" s="28">
        <f>E604+J604</f>
        <v>0.11639599999999461</v>
      </c>
      <c r="F607" s="1"/>
      <c r="H607" s="1"/>
      <c r="I607" s="1"/>
      <c r="J607" s="1"/>
    </row>
    <row r="609" spans="1:11">
      <c r="A609" s="3" t="s">
        <v>0</v>
      </c>
      <c r="B609" s="1"/>
      <c r="C609" s="1"/>
      <c r="D609" s="1"/>
      <c r="E609" s="1"/>
      <c r="F609" s="1"/>
      <c r="G609" s="1"/>
      <c r="H609" s="1"/>
      <c r="I609" s="1"/>
      <c r="J609" s="1"/>
    </row>
    <row r="610" spans="1:11">
      <c r="A610" s="24" t="s">
        <v>1</v>
      </c>
      <c r="B610" s="3" t="s">
        <v>32</v>
      </c>
      <c r="C610" s="3" t="s">
        <v>78</v>
      </c>
      <c r="D610" s="3" t="s">
        <v>60</v>
      </c>
      <c r="E610" s="3" t="s">
        <v>62</v>
      </c>
      <c r="F610" s="3" t="s">
        <v>61</v>
      </c>
      <c r="G610" s="22" t="s">
        <v>33</v>
      </c>
      <c r="H610" s="46"/>
      <c r="I610" s="46"/>
      <c r="J610" s="46"/>
    </row>
    <row r="611" spans="1:11">
      <c r="A611" s="3"/>
      <c r="B611" s="4" t="s">
        <v>34</v>
      </c>
      <c r="C611" s="5">
        <f>K611</f>
        <v>3.63</v>
      </c>
      <c r="D611" s="5">
        <f>K612</f>
        <v>21.111999999999998</v>
      </c>
      <c r="E611" s="5">
        <f>K613</f>
        <v>5.625</v>
      </c>
      <c r="F611" s="5">
        <f>K614</f>
        <v>0.70799999999999996</v>
      </c>
      <c r="G611" s="32" t="s">
        <v>35</v>
      </c>
      <c r="H611" s="46"/>
      <c r="I611" s="46"/>
      <c r="J611" s="46"/>
      <c r="K611" s="1">
        <f>'ITEM Nº2'!K2</f>
        <v>3.63</v>
      </c>
    </row>
    <row r="612" spans="1:11">
      <c r="A612" s="3"/>
      <c r="B612" s="1"/>
      <c r="C612" s="1"/>
      <c r="D612" s="1"/>
      <c r="E612" s="1"/>
      <c r="F612" s="1"/>
      <c r="G612" s="1"/>
      <c r="H612" s="46"/>
      <c r="I612" s="46"/>
      <c r="J612" s="46"/>
      <c r="K612" s="1">
        <f>'ITEM Nº2'!K3</f>
        <v>21.111999999999998</v>
      </c>
    </row>
    <row r="613" spans="1:11">
      <c r="A613" s="24" t="s">
        <v>83</v>
      </c>
      <c r="B613" s="3" t="s">
        <v>36</v>
      </c>
      <c r="C613" s="3" t="s">
        <v>37</v>
      </c>
      <c r="D613" s="3" t="s">
        <v>38</v>
      </c>
      <c r="E613" s="3" t="s">
        <v>39</v>
      </c>
      <c r="G613" s="1"/>
      <c r="H613" s="46"/>
      <c r="I613" s="46"/>
      <c r="J613" s="46"/>
      <c r="K613" s="1">
        <f>'ITEM Nº2'!K4</f>
        <v>5.625</v>
      </c>
    </row>
    <row r="614" spans="1:11">
      <c r="A614" s="3"/>
      <c r="B614" s="25">
        <f>C611*2.20462</f>
        <v>8.0027705999999998</v>
      </c>
      <c r="C614" s="25">
        <f>D611*1.8+32</f>
        <v>70.001599999999996</v>
      </c>
      <c r="D614" s="25">
        <f>E611*(14.6959793/1.03326)</f>
        <v>80.003952115150099</v>
      </c>
      <c r="E614" s="25">
        <f>F611*(3.28084^3)</f>
        <v>25.002786439081266</v>
      </c>
      <c r="G614" s="1"/>
      <c r="H614" s="46"/>
      <c r="I614" s="46"/>
      <c r="J614" s="46"/>
      <c r="K614" s="1">
        <f>'ITEM Nº2'!K5</f>
        <v>0.70799999999999996</v>
      </c>
    </row>
    <row r="615" spans="1:11">
      <c r="A615" s="3"/>
      <c r="B615" s="25"/>
      <c r="C615" s="23"/>
      <c r="D615" s="23"/>
      <c r="E615" s="25"/>
      <c r="G615" s="1"/>
      <c r="H615" s="46"/>
      <c r="I615" s="46"/>
      <c r="J615" s="46"/>
    </row>
    <row r="616" spans="1:11">
      <c r="A616" s="24" t="s">
        <v>82</v>
      </c>
      <c r="B616" s="23">
        <f>ROUND(B614,0)</f>
        <v>8</v>
      </c>
      <c r="C616" s="23">
        <f>ROUND(C614,0)</f>
        <v>70</v>
      </c>
      <c r="D616" s="23">
        <f>ROUND(D614,0)</f>
        <v>80</v>
      </c>
      <c r="E616" s="23">
        <f>ROUND(E614,0)</f>
        <v>25</v>
      </c>
      <c r="G616" s="1"/>
      <c r="H616" s="46"/>
      <c r="I616" s="46"/>
      <c r="J616" s="46"/>
    </row>
    <row r="617" spans="1:11">
      <c r="A617" s="3"/>
      <c r="B617" s="25"/>
      <c r="C617" s="23"/>
      <c r="D617" s="23"/>
      <c r="E617" s="25"/>
      <c r="G617" s="1"/>
    </row>
    <row r="618" spans="1:11">
      <c r="A618" s="24" t="s">
        <v>40</v>
      </c>
      <c r="B618" s="3" t="s">
        <v>37</v>
      </c>
      <c r="C618" s="3" t="s">
        <v>41</v>
      </c>
      <c r="D618" s="4" t="s">
        <v>42</v>
      </c>
      <c r="E618" s="3" t="s">
        <v>43</v>
      </c>
      <c r="F618" s="3" t="s">
        <v>44</v>
      </c>
      <c r="H618" s="47" t="s">
        <v>89</v>
      </c>
      <c r="I618" s="48"/>
      <c r="J618" s="49"/>
    </row>
    <row r="619" spans="1:11">
      <c r="A619" s="3"/>
      <c r="B619" s="17">
        <f>C616</f>
        <v>70</v>
      </c>
      <c r="C619" s="1">
        <v>0.3629</v>
      </c>
      <c r="D619" s="1">
        <v>38.049999999999997</v>
      </c>
      <c r="E619" s="1">
        <v>1.6049999999999998E-2</v>
      </c>
      <c r="F619" s="1">
        <f>ROUND(E616/B616,3)</f>
        <v>3.125</v>
      </c>
      <c r="H619" s="1"/>
      <c r="I619" s="1"/>
      <c r="J619" s="1"/>
    </row>
    <row r="620" spans="1:11">
      <c r="A620" s="3"/>
      <c r="B620" s="22"/>
      <c r="C620" s="1"/>
      <c r="D620" s="1"/>
      <c r="E620" s="1"/>
      <c r="F620" s="1"/>
      <c r="G620" s="1"/>
      <c r="H620" s="1"/>
      <c r="I620" s="1"/>
      <c r="J620" s="1"/>
    </row>
    <row r="621" spans="1:11">
      <c r="A621" s="3"/>
      <c r="B621" s="3" t="s">
        <v>38</v>
      </c>
      <c r="C621" s="3" t="s">
        <v>38</v>
      </c>
      <c r="D621" s="3" t="s">
        <v>45</v>
      </c>
      <c r="E621" s="3" t="s">
        <v>46</v>
      </c>
      <c r="F621" s="4" t="s">
        <v>47</v>
      </c>
      <c r="G621" s="4" t="s">
        <v>48</v>
      </c>
      <c r="H621" s="50" t="str">
        <f>IF(E620=D625,"líquido saturado",IF(E620&lt;D625,"líquido comprimido",IF(E620&lt;E625,"mezcla L+V",IF(E620=E625,"vapor saturado","vapor recalentado"))))</f>
        <v>líquido comprimido</v>
      </c>
      <c r="I621" s="51"/>
      <c r="J621" s="15" t="s">
        <v>99</v>
      </c>
    </row>
    <row r="622" spans="1:11">
      <c r="A622" s="3"/>
      <c r="B622" s="17">
        <f>D616</f>
        <v>80</v>
      </c>
      <c r="C622" s="1">
        <v>77.67</v>
      </c>
      <c r="D622" s="1">
        <v>1.755E-2</v>
      </c>
      <c r="E622" s="1">
        <v>5.6260000000000003</v>
      </c>
      <c r="F622" s="1">
        <v>279.79000000000002</v>
      </c>
      <c r="G622" s="1">
        <v>1101.7</v>
      </c>
      <c r="J622" s="1">
        <f>D619</f>
        <v>38.049999999999997</v>
      </c>
    </row>
    <row r="623" spans="1:11">
      <c r="A623" s="3"/>
      <c r="B623" s="1"/>
      <c r="C623" s="1">
        <v>83.48</v>
      </c>
      <c r="D623" s="1">
        <v>1.7600000000000001E-2</v>
      </c>
      <c r="E623" s="1">
        <v>5.2549999999999999</v>
      </c>
      <c r="F623" s="1">
        <v>284.94</v>
      </c>
      <c r="G623" s="1">
        <v>1102.7</v>
      </c>
      <c r="H623" s="35" t="s">
        <v>100</v>
      </c>
      <c r="I623" s="34" t="str">
        <f>IF(F619&gt;D625,IF(F619&lt;E625,"mezcla L+V","vapor recalentado"),"líquido comprimido")</f>
        <v>mezcla L+V</v>
      </c>
      <c r="J623" s="1"/>
    </row>
    <row r="624" spans="1:11">
      <c r="A624" s="3"/>
      <c r="B624" s="1"/>
      <c r="C624" s="1">
        <f>C622-C623</f>
        <v>-5.8100000000000023</v>
      </c>
      <c r="D624" s="1">
        <f>D622-D623</f>
        <v>-5.0000000000001432E-5</v>
      </c>
      <c r="E624" s="1">
        <f>E622-E623</f>
        <v>0.37100000000000044</v>
      </c>
      <c r="F624" s="1">
        <f>F622-F623</f>
        <v>-5.1499999999999773</v>
      </c>
      <c r="G624" s="1">
        <f>G622-G623</f>
        <v>-1</v>
      </c>
      <c r="H624" s="1"/>
      <c r="I624" s="1"/>
      <c r="J624" s="1"/>
    </row>
    <row r="625" spans="1:10">
      <c r="A625" s="3"/>
      <c r="B625" s="1"/>
      <c r="C625" s="1"/>
      <c r="D625" s="1">
        <f>ROUND(D622+(D624/C624)*(B622-C622),4)</f>
        <v>1.7600000000000001E-2</v>
      </c>
      <c r="E625" s="1">
        <f>ROUND(E622+(E624/C624)*(B622-C622),3)</f>
        <v>5.4770000000000003</v>
      </c>
      <c r="F625" s="1">
        <f>ROUND(F622+(F624/C624)*(B622-C622),2)</f>
        <v>281.86</v>
      </c>
      <c r="G625" s="1">
        <f>ROUND(G622+(G624/C624)*(B622-C622),1)</f>
        <v>1102.0999999999999</v>
      </c>
      <c r="H625" s="1"/>
      <c r="I625" s="1"/>
      <c r="J625" s="1"/>
    </row>
    <row r="626" spans="1:10">
      <c r="A626" s="3"/>
      <c r="B626" s="14"/>
      <c r="C626" s="1"/>
      <c r="D626" s="1"/>
      <c r="E626" s="1"/>
      <c r="F626" s="1"/>
      <c r="G626" s="1"/>
      <c r="H626" s="1"/>
      <c r="I626" s="1"/>
      <c r="J626" s="1"/>
    </row>
    <row r="627" spans="1:10">
      <c r="A627" s="3"/>
      <c r="B627" s="3" t="s">
        <v>45</v>
      </c>
      <c r="C627" s="3" t="s">
        <v>46</v>
      </c>
      <c r="D627" s="3" t="s">
        <v>49</v>
      </c>
      <c r="E627" s="15" t="s">
        <v>50</v>
      </c>
      <c r="F627" s="11" t="s">
        <v>51</v>
      </c>
      <c r="G627" s="16" t="s">
        <v>52</v>
      </c>
      <c r="H627" s="4" t="s">
        <v>53</v>
      </c>
      <c r="I627" s="4" t="s">
        <v>54</v>
      </c>
      <c r="J627" s="4"/>
    </row>
    <row r="628" spans="1:10">
      <c r="A628" s="3"/>
      <c r="B628" s="1">
        <f>D625</f>
        <v>1.7600000000000001E-2</v>
      </c>
      <c r="C628" s="1">
        <f>E625</f>
        <v>5.4770000000000003</v>
      </c>
      <c r="D628" s="1">
        <f>ROUND(((F619-B628)/(C628-B628)),3)</f>
        <v>0.56899999999999995</v>
      </c>
      <c r="E628" s="1">
        <f>ROUND((1-D628)*F625+G625*D628,1)</f>
        <v>748.6</v>
      </c>
      <c r="F628" s="1"/>
      <c r="G628" s="1">
        <f>(E628-D619)</f>
        <v>710.55000000000007</v>
      </c>
      <c r="H628" s="1">
        <f>ROUND(D616*(F619-E619)*(0.000947831/0.737562)*144,2)</f>
        <v>46.03</v>
      </c>
      <c r="I628" s="1">
        <f>G628+H628</f>
        <v>756.58</v>
      </c>
      <c r="J628" s="5"/>
    </row>
    <row r="629" spans="1:10">
      <c r="A629" s="3"/>
      <c r="B629" s="1"/>
      <c r="C629" s="1"/>
      <c r="D629" s="1"/>
      <c r="E629" s="1"/>
      <c r="F629" s="1"/>
      <c r="G629" s="1"/>
      <c r="H629" s="1"/>
      <c r="I629" s="5"/>
      <c r="J629" s="5"/>
    </row>
    <row r="630" spans="1:10">
      <c r="A630" s="3"/>
      <c r="B630" s="24" t="s">
        <v>55</v>
      </c>
      <c r="C630" s="12" t="s">
        <v>56</v>
      </c>
      <c r="D630" s="3" t="s">
        <v>90</v>
      </c>
      <c r="E630" s="3" t="s">
        <v>91</v>
      </c>
      <c r="F630" s="4" t="s">
        <v>92</v>
      </c>
      <c r="G630" s="3" t="s">
        <v>93</v>
      </c>
      <c r="H630" s="4" t="s">
        <v>94</v>
      </c>
      <c r="I630" s="16" t="s">
        <v>52</v>
      </c>
      <c r="J630" s="4" t="s">
        <v>53</v>
      </c>
    </row>
    <row r="631" spans="1:10">
      <c r="A631" s="3"/>
      <c r="C631" s="33">
        <f>F619</f>
        <v>3.125</v>
      </c>
      <c r="D631" s="1">
        <v>3.1429999999999998</v>
      </c>
      <c r="E631" s="1">
        <v>143.57</v>
      </c>
      <c r="F631" s="1">
        <v>1109.9000000000001</v>
      </c>
      <c r="G631" s="1">
        <f>E634</f>
        <v>144.5</v>
      </c>
      <c r="H631" s="1">
        <f>F634</f>
        <v>1110</v>
      </c>
      <c r="I631" s="1">
        <f>(H631-E628)</f>
        <v>361.4</v>
      </c>
      <c r="J631" s="1">
        <v>0</v>
      </c>
    </row>
    <row r="632" spans="1:10">
      <c r="A632" s="3"/>
      <c r="C632" s="1"/>
      <c r="D632" s="1">
        <v>2.9569999999999999</v>
      </c>
      <c r="E632" s="1">
        <v>153.01</v>
      </c>
      <c r="F632" s="1">
        <v>1110.7</v>
      </c>
      <c r="G632" s="1"/>
      <c r="H632" s="1"/>
      <c r="I632" s="1"/>
      <c r="J632" s="5"/>
    </row>
    <row r="633" spans="1:10">
      <c r="A633" s="3"/>
      <c r="C633" s="1"/>
      <c r="D633" s="1">
        <f>D631-D632</f>
        <v>0.18599999999999994</v>
      </c>
      <c r="E633" s="1">
        <f>E631-E632</f>
        <v>-9.4399999999999977</v>
      </c>
      <c r="F633" s="1">
        <f>F631-F632</f>
        <v>-0.79999999999995453</v>
      </c>
      <c r="G633" s="1"/>
      <c r="H633" s="1"/>
      <c r="I633" s="1"/>
      <c r="J633" s="5"/>
    </row>
    <row r="634" spans="1:10">
      <c r="A634" s="3"/>
      <c r="C634" s="1"/>
      <c r="D634" s="1"/>
      <c r="E634" s="1">
        <f>ROUND(E631+(E633/D633)*(C631-D631),1)</f>
        <v>144.5</v>
      </c>
      <c r="F634" s="1">
        <f>ROUND(F631+(F633/D633)*(C631-D631),1)</f>
        <v>1110</v>
      </c>
      <c r="G634" s="1"/>
      <c r="H634" s="1"/>
      <c r="I634" s="1"/>
      <c r="J634" s="5"/>
    </row>
    <row r="635" spans="1:10">
      <c r="A635" s="3"/>
      <c r="B635" s="1"/>
      <c r="C635" s="1"/>
      <c r="D635" s="1"/>
      <c r="E635" s="1"/>
      <c r="F635" s="1"/>
      <c r="G635" s="1"/>
      <c r="H635" s="1"/>
      <c r="I635" s="5"/>
      <c r="J635" s="5"/>
    </row>
    <row r="636" spans="1:10">
      <c r="A636" s="3"/>
      <c r="B636" s="4" t="s">
        <v>54</v>
      </c>
      <c r="C636" s="1"/>
      <c r="D636" s="1"/>
      <c r="E636" s="1"/>
      <c r="F636" s="1"/>
      <c r="G636" s="1"/>
      <c r="H636" s="1"/>
      <c r="I636" s="5"/>
      <c r="J636" s="5"/>
    </row>
    <row r="637" spans="1:10">
      <c r="A637" s="3"/>
      <c r="B637" s="1">
        <f>I631</f>
        <v>361.4</v>
      </c>
      <c r="C637" s="1"/>
      <c r="D637" s="1"/>
      <c r="E637" s="1"/>
      <c r="F637" s="1"/>
      <c r="G637" s="1"/>
      <c r="H637" s="1"/>
      <c r="I637" s="5"/>
      <c r="J637" s="5"/>
    </row>
    <row r="638" spans="1:10">
      <c r="A638" s="3"/>
      <c r="B638" s="1"/>
      <c r="C638" s="1"/>
      <c r="I638" s="1"/>
      <c r="J638" s="1"/>
    </row>
    <row r="639" spans="1:10">
      <c r="A639" s="3" t="s">
        <v>79</v>
      </c>
      <c r="B639" s="27" t="s">
        <v>57</v>
      </c>
      <c r="C639" s="27" t="s">
        <v>71</v>
      </c>
      <c r="D639" s="27" t="s">
        <v>69</v>
      </c>
      <c r="E639" s="27" t="s">
        <v>68</v>
      </c>
      <c r="F639" s="27" t="s">
        <v>70</v>
      </c>
      <c r="G639" s="27" t="s">
        <v>72</v>
      </c>
    </row>
    <row r="640" spans="1:10">
      <c r="A640" s="3"/>
      <c r="B640" s="28">
        <f>G631</f>
        <v>144.5</v>
      </c>
      <c r="C640" s="28">
        <f>ROUND((I628+B637)*B616,1)</f>
        <v>8943.7999999999993</v>
      </c>
      <c r="D640" s="28">
        <f>ROUND((H628+J631)*B616,1)</f>
        <v>368.2</v>
      </c>
      <c r="E640" s="28">
        <f>ROUND(B640*(100/14.50381),1)</f>
        <v>996.3</v>
      </c>
      <c r="F640" s="28">
        <f>ROUND(D640*(1/0.947831),1)</f>
        <v>388.5</v>
      </c>
      <c r="G640" s="28">
        <f>ROUND(C640*(1/0.947831),1)</f>
        <v>9436.1</v>
      </c>
    </row>
    <row r="642" spans="1:11">
      <c r="A642" s="3" t="s">
        <v>152</v>
      </c>
    </row>
    <row r="643" spans="1:11">
      <c r="A643" s="3" t="s">
        <v>59</v>
      </c>
      <c r="B643" s="1"/>
      <c r="C643" s="1"/>
      <c r="D643" s="1"/>
      <c r="E643" s="1"/>
      <c r="F643" s="1"/>
      <c r="G643" s="1"/>
      <c r="H643" s="1"/>
      <c r="I643" s="1"/>
    </row>
    <row r="644" spans="1:11">
      <c r="A644" s="24" t="s">
        <v>1</v>
      </c>
      <c r="B644" s="3" t="s">
        <v>2</v>
      </c>
      <c r="C644" s="3" t="s">
        <v>3</v>
      </c>
      <c r="D644" s="3" t="s">
        <v>14</v>
      </c>
      <c r="E644" s="3" t="s">
        <v>7</v>
      </c>
      <c r="F644" s="3" t="s">
        <v>151</v>
      </c>
      <c r="G644" s="3" t="s">
        <v>11</v>
      </c>
      <c r="H644" s="19" t="s">
        <v>77</v>
      </c>
    </row>
    <row r="645" spans="1:11">
      <c r="A645" s="3"/>
      <c r="B645" s="3" t="s">
        <v>5</v>
      </c>
      <c r="C645" s="6">
        <v>2</v>
      </c>
      <c r="D645" s="1">
        <f>K645</f>
        <v>3</v>
      </c>
      <c r="E645" s="18">
        <f>K646</f>
        <v>27</v>
      </c>
      <c r="F645" s="8">
        <f>K647</f>
        <v>7</v>
      </c>
      <c r="G645" s="1">
        <f>K648</f>
        <v>27</v>
      </c>
      <c r="H645" s="7">
        <v>8.3139999999999993E-5</v>
      </c>
      <c r="K645" s="1">
        <f>'ITEM Nº1'!B10</f>
        <v>3</v>
      </c>
    </row>
    <row r="646" spans="1:11">
      <c r="A646" s="3"/>
      <c r="B646" s="1"/>
      <c r="C646" s="1"/>
      <c r="D646" s="5"/>
      <c r="E646" s="4"/>
      <c r="F646" s="5"/>
      <c r="K646" s="1">
        <f>'ITEM Nº1'!B11</f>
        <v>27</v>
      </c>
    </row>
    <row r="647" spans="1:11">
      <c r="A647" s="24" t="s">
        <v>6</v>
      </c>
      <c r="B647" s="3" t="s">
        <v>7</v>
      </c>
      <c r="C647" s="22" t="s">
        <v>8</v>
      </c>
      <c r="D647" s="3" t="s">
        <v>9</v>
      </c>
      <c r="E647" s="22" t="s">
        <v>10</v>
      </c>
      <c r="F647" s="3" t="s">
        <v>11</v>
      </c>
      <c r="H647" s="1"/>
      <c r="K647" s="1">
        <f>'ITEM Nº1'!B12</f>
        <v>7</v>
      </c>
    </row>
    <row r="648" spans="1:11">
      <c r="A648" s="3"/>
      <c r="B648" s="40">
        <f>E645</f>
        <v>27</v>
      </c>
      <c r="D648" s="9">
        <f>((D650*D652)/H645)</f>
        <v>128.63571428571427</v>
      </c>
      <c r="F648" s="40">
        <f>G645</f>
        <v>27</v>
      </c>
      <c r="K648" s="1">
        <f>'ITEM Nº1'!B13</f>
        <v>27</v>
      </c>
    </row>
    <row r="649" spans="1:11">
      <c r="A649" s="3"/>
      <c r="B649" s="3" t="s">
        <v>14</v>
      </c>
      <c r="C649" s="22" t="s">
        <v>12</v>
      </c>
      <c r="D649" s="3" t="s">
        <v>80</v>
      </c>
      <c r="E649" s="22" t="s">
        <v>13</v>
      </c>
      <c r="F649" s="3" t="s">
        <v>151</v>
      </c>
    </row>
    <row r="650" spans="1:11">
      <c r="A650" s="3"/>
      <c r="B650" s="40">
        <f>D645</f>
        <v>3</v>
      </c>
      <c r="C650" s="22" t="s">
        <v>15</v>
      </c>
      <c r="D650" s="5">
        <f>B650</f>
        <v>3</v>
      </c>
      <c r="E650" s="22" t="s">
        <v>17</v>
      </c>
      <c r="F650" s="40">
        <f>F645</f>
        <v>7</v>
      </c>
    </row>
    <row r="651" spans="1:11">
      <c r="A651" s="3"/>
      <c r="B651" s="3" t="s">
        <v>29</v>
      </c>
      <c r="C651" s="22" t="s">
        <v>19</v>
      </c>
      <c r="D651" s="3" t="s">
        <v>30</v>
      </c>
      <c r="E651" s="22" t="s">
        <v>19</v>
      </c>
      <c r="F651" s="3" t="s">
        <v>31</v>
      </c>
    </row>
    <row r="652" spans="1:11">
      <c r="A652" s="3"/>
      <c r="B652" s="10">
        <f>(H645*(B648+273.15)/B650)</f>
        <v>8.3181569999999979E-3</v>
      </c>
      <c r="C652" s="10"/>
      <c r="D652" s="10">
        <f>F652</f>
        <v>3.564924428571428E-3</v>
      </c>
      <c r="E652" s="10"/>
      <c r="F652" s="10">
        <f>(H645*(F648+273.15)/F650)</f>
        <v>3.564924428571428E-3</v>
      </c>
    </row>
    <row r="653" spans="1:11">
      <c r="A653" s="3"/>
      <c r="B653" s="1"/>
      <c r="C653" s="1"/>
      <c r="D653" s="1"/>
      <c r="E653" s="1"/>
      <c r="F653" s="1"/>
      <c r="G653" s="1"/>
      <c r="H653" s="1"/>
      <c r="I653" s="1"/>
      <c r="J653" s="1"/>
    </row>
    <row r="654" spans="1:11">
      <c r="A654" s="24" t="s">
        <v>23</v>
      </c>
      <c r="B654" s="27" t="s">
        <v>73</v>
      </c>
      <c r="C654" s="29" t="s">
        <v>75</v>
      </c>
      <c r="D654" s="27" t="s">
        <v>74</v>
      </c>
      <c r="E654" s="29" t="s">
        <v>76</v>
      </c>
      <c r="F654" s="11" t="s">
        <v>26</v>
      </c>
      <c r="G654" s="27" t="s">
        <v>73</v>
      </c>
      <c r="H654" s="29" t="s">
        <v>75</v>
      </c>
      <c r="I654" s="27" t="s">
        <v>24</v>
      </c>
      <c r="J654" s="29" t="s">
        <v>76</v>
      </c>
    </row>
    <row r="655" spans="1:11">
      <c r="A655" s="3"/>
      <c r="B655" s="31">
        <f>ROUND((H645*(D648-(B648+273.15)))*(1/0.01),2)</f>
        <v>-1.43</v>
      </c>
      <c r="C655" s="31">
        <f>ROUND((C645*H645*(D648-(B648+273.15)))*(1/0.01),2)</f>
        <v>-2.85</v>
      </c>
      <c r="D655" s="31">
        <f>C655+B655</f>
        <v>-4.28</v>
      </c>
      <c r="E655" s="31">
        <f>ROUND(((C645+1)*H645*(D648-(B648+273.15)))*(1/0.01),2)</f>
        <v>-4.28</v>
      </c>
      <c r="F655" s="10"/>
      <c r="G655" s="31">
        <f>ROUND(H645*(F648+273.15)*(LN(F652/D652)),2)</f>
        <v>0</v>
      </c>
      <c r="H655" s="31">
        <f>ROUND((C645*H645*((F648+273.15)-D648))*100,2)</f>
        <v>2.85</v>
      </c>
      <c r="I655" s="31">
        <f>H655+G655</f>
        <v>2.85</v>
      </c>
      <c r="J655" s="31">
        <f>ROUND(((C645+1)*H645*((F648+273.15)-D648))*100,2)</f>
        <v>4.28</v>
      </c>
    </row>
    <row r="656" spans="1:11">
      <c r="A656" s="3"/>
      <c r="B656" s="1"/>
      <c r="C656" s="1"/>
      <c r="D656" s="1"/>
      <c r="E656" s="1"/>
      <c r="F656" s="1"/>
      <c r="G656" s="1"/>
      <c r="H656" s="1"/>
      <c r="J656" s="1"/>
    </row>
    <row r="657" spans="1:10">
      <c r="A657" s="24" t="s">
        <v>27</v>
      </c>
      <c r="B657" s="27" t="s">
        <v>73</v>
      </c>
      <c r="C657" s="27" t="s">
        <v>74</v>
      </c>
      <c r="D657" s="29" t="s">
        <v>75</v>
      </c>
      <c r="E657" s="29" t="s">
        <v>76</v>
      </c>
      <c r="G657" s="1"/>
      <c r="H657" s="1"/>
      <c r="J657" s="1"/>
    </row>
    <row r="658" spans="1:10">
      <c r="A658" s="3"/>
      <c r="B658" s="31">
        <f>B655+G655</f>
        <v>-1.43</v>
      </c>
      <c r="C658" s="31">
        <f>D655+I655</f>
        <v>-1.4300000000000002</v>
      </c>
      <c r="D658" s="31">
        <f>C655+H655</f>
        <v>0</v>
      </c>
      <c r="E658" s="31">
        <f>E655+J655</f>
        <v>0</v>
      </c>
      <c r="G658" s="1"/>
      <c r="H658" s="1"/>
      <c r="I658" s="1"/>
      <c r="J658" s="1"/>
    </row>
    <row r="659" spans="1:10">
      <c r="A659" s="3"/>
      <c r="B659" s="1"/>
      <c r="C659" s="1"/>
      <c r="D659" s="1"/>
      <c r="E659" s="1"/>
      <c r="F659" s="1"/>
      <c r="G659" s="1"/>
      <c r="H659" s="1"/>
      <c r="I659" s="1"/>
      <c r="J659" s="1"/>
    </row>
    <row r="660" spans="1:10">
      <c r="A660" s="24" t="s">
        <v>28</v>
      </c>
      <c r="B660" s="3" t="s">
        <v>7</v>
      </c>
      <c r="C660" s="22" t="s">
        <v>8</v>
      </c>
      <c r="D660" s="3" t="s">
        <v>9</v>
      </c>
      <c r="E660" s="22" t="s">
        <v>10</v>
      </c>
      <c r="F660" s="3" t="s">
        <v>11</v>
      </c>
      <c r="G660" s="1"/>
      <c r="H660" s="1"/>
      <c r="I660" s="1"/>
      <c r="J660" s="1"/>
    </row>
    <row r="661" spans="1:10">
      <c r="A661" s="3"/>
      <c r="B661" s="40">
        <f>E645</f>
        <v>27</v>
      </c>
      <c r="D661" s="9">
        <f>(D663*D665/H645)</f>
        <v>700.34999999999991</v>
      </c>
      <c r="F661" s="40">
        <f>G645</f>
        <v>27</v>
      </c>
      <c r="G661" s="1"/>
      <c r="H661" s="1"/>
      <c r="I661" s="1"/>
      <c r="J661" s="1"/>
    </row>
    <row r="662" spans="1:10">
      <c r="A662" s="3"/>
      <c r="B662" s="3" t="s">
        <v>14</v>
      </c>
      <c r="C662" s="22" t="s">
        <v>13</v>
      </c>
      <c r="D662" s="3" t="s">
        <v>16</v>
      </c>
      <c r="E662" s="22" t="s">
        <v>12</v>
      </c>
      <c r="F662" s="3" t="s">
        <v>18</v>
      </c>
      <c r="G662" s="1"/>
      <c r="H662" s="1"/>
      <c r="I662" s="1"/>
      <c r="J662" s="1"/>
    </row>
    <row r="663" spans="1:10">
      <c r="A663" s="3"/>
      <c r="B663" s="40">
        <f>D645</f>
        <v>3</v>
      </c>
      <c r="C663" s="22" t="s">
        <v>17</v>
      </c>
      <c r="D663" s="5">
        <f>F663</f>
        <v>7</v>
      </c>
      <c r="E663" s="22" t="s">
        <v>15</v>
      </c>
      <c r="F663" s="40">
        <f>F645</f>
        <v>7</v>
      </c>
      <c r="G663" s="1"/>
      <c r="H663" s="1"/>
      <c r="I663" s="1"/>
      <c r="J663" s="1"/>
    </row>
    <row r="664" spans="1:10">
      <c r="A664" s="3"/>
      <c r="B664" s="3" t="s">
        <v>29</v>
      </c>
      <c r="C664" s="22" t="s">
        <v>19</v>
      </c>
      <c r="D664" s="3" t="s">
        <v>30</v>
      </c>
      <c r="E664" s="22" t="s">
        <v>19</v>
      </c>
      <c r="F664" s="3" t="s">
        <v>31</v>
      </c>
      <c r="G664" s="1"/>
      <c r="H664" s="1"/>
      <c r="I664" s="1"/>
      <c r="J664" s="1"/>
    </row>
    <row r="665" spans="1:10">
      <c r="A665" s="3"/>
      <c r="B665" s="20">
        <f>B652</f>
        <v>8.3181569999999979E-3</v>
      </c>
      <c r="C665" s="1"/>
      <c r="D665" s="20">
        <f>B665</f>
        <v>8.3181569999999979E-3</v>
      </c>
      <c r="E665" s="13"/>
      <c r="F665" s="13">
        <f>H645*(F661+273.15)/F663</f>
        <v>3.564924428571428E-3</v>
      </c>
      <c r="G665" s="1"/>
      <c r="H665" s="1"/>
      <c r="I665" s="1"/>
      <c r="J665" s="1"/>
    </row>
    <row r="666" spans="1:10">
      <c r="A666" s="3"/>
      <c r="B666" s="1"/>
      <c r="C666" s="1"/>
      <c r="D666" s="1"/>
      <c r="E666" s="1"/>
      <c r="F666" s="1"/>
      <c r="G666" s="1"/>
      <c r="H666" s="1"/>
      <c r="I666" s="1"/>
      <c r="J666" s="1"/>
    </row>
    <row r="667" spans="1:10">
      <c r="A667" s="24" t="s">
        <v>23</v>
      </c>
      <c r="B667" s="27" t="s">
        <v>73</v>
      </c>
      <c r="C667" s="29" t="s">
        <v>75</v>
      </c>
      <c r="D667" s="27" t="s">
        <v>74</v>
      </c>
      <c r="E667" s="29" t="s">
        <v>76</v>
      </c>
      <c r="F667" s="11" t="s">
        <v>26</v>
      </c>
      <c r="G667" s="27" t="s">
        <v>73</v>
      </c>
      <c r="H667" s="29" t="s">
        <v>75</v>
      </c>
      <c r="I667" s="27" t="s">
        <v>74</v>
      </c>
      <c r="J667" s="29" t="s">
        <v>25</v>
      </c>
    </row>
    <row r="668" spans="1:10">
      <c r="A668" s="3"/>
      <c r="B668" s="28">
        <f>H645*(B661+273.15)*(LN(D665/B665))</f>
        <v>0</v>
      </c>
      <c r="C668" s="31">
        <f>(C645*H645*(D661-(B661+273.15)))*100</f>
        <v>6.6545255999999986</v>
      </c>
      <c r="D668" s="31">
        <f>C668+B668</f>
        <v>6.6545255999999986</v>
      </c>
      <c r="E668" s="31">
        <f>((C645+1)*H645*(D661-(B661+273.15)))*100</f>
        <v>9.9817883999999975</v>
      </c>
      <c r="F668" s="1"/>
      <c r="G668" s="31">
        <f>(H645*((F661+273.15)-D661))*100</f>
        <v>-3.3272627999999993</v>
      </c>
      <c r="H668" s="31">
        <f>(C645*H645*((F661+273.15)-D661))*100</f>
        <v>-6.6545255999999986</v>
      </c>
      <c r="I668" s="31">
        <f>H668+G668</f>
        <v>-9.9817883999999975</v>
      </c>
      <c r="J668" s="31">
        <f>((C645+1)*H645*((F661+273.15)-D661))*100</f>
        <v>-9.9817883999999975</v>
      </c>
    </row>
    <row r="669" spans="1:10">
      <c r="A669" s="3"/>
      <c r="B669" s="1"/>
      <c r="C669" s="1"/>
      <c r="D669" s="1"/>
      <c r="E669" s="1"/>
      <c r="F669" s="1"/>
      <c r="G669" s="1"/>
      <c r="I669" s="1"/>
      <c r="J669" s="1"/>
    </row>
    <row r="670" spans="1:10">
      <c r="A670" s="24" t="s">
        <v>27</v>
      </c>
      <c r="B670" s="27" t="s">
        <v>73</v>
      </c>
      <c r="C670" s="27" t="s">
        <v>74</v>
      </c>
      <c r="D670" s="29" t="s">
        <v>75</v>
      </c>
      <c r="E670" s="29" t="s">
        <v>76</v>
      </c>
      <c r="F670" s="1"/>
      <c r="I670" s="1"/>
      <c r="J670" s="1"/>
    </row>
    <row r="671" spans="1:10">
      <c r="A671" s="3"/>
      <c r="B671" s="31">
        <f>B668+G668</f>
        <v>-3.3272627999999993</v>
      </c>
      <c r="C671" s="31">
        <f>D668+I668</f>
        <v>-3.3272627999999989</v>
      </c>
      <c r="D671" s="28">
        <f>C668+H668</f>
        <v>0</v>
      </c>
      <c r="E671" s="28">
        <f>E668+J668</f>
        <v>0</v>
      </c>
      <c r="F671" s="1"/>
      <c r="H671" s="1"/>
      <c r="I671" s="1"/>
      <c r="J671" s="1"/>
    </row>
    <row r="673" spans="1:11">
      <c r="A673" s="3" t="s">
        <v>0</v>
      </c>
      <c r="B673" s="1"/>
      <c r="C673" s="1"/>
      <c r="D673" s="1"/>
      <c r="E673" s="1"/>
      <c r="F673" s="1"/>
      <c r="G673" s="1"/>
      <c r="H673" s="1"/>
      <c r="I673" s="1"/>
      <c r="J673" s="1"/>
    </row>
    <row r="674" spans="1:11">
      <c r="A674" s="24" t="s">
        <v>1</v>
      </c>
      <c r="B674" s="3" t="s">
        <v>32</v>
      </c>
      <c r="C674" s="3" t="s">
        <v>78</v>
      </c>
      <c r="D674" s="3" t="s">
        <v>60</v>
      </c>
      <c r="E674" s="3" t="s">
        <v>62</v>
      </c>
      <c r="F674" s="3" t="s">
        <v>61</v>
      </c>
      <c r="G674" s="22" t="s">
        <v>33</v>
      </c>
      <c r="H674" s="46"/>
      <c r="I674" s="46"/>
      <c r="J674" s="46"/>
    </row>
    <row r="675" spans="1:11">
      <c r="A675" s="3"/>
      <c r="B675" s="4" t="s">
        <v>34</v>
      </c>
      <c r="C675" s="5">
        <f>K675</f>
        <v>4.54</v>
      </c>
      <c r="D675" s="5">
        <f>K676</f>
        <v>18.89</v>
      </c>
      <c r="E675" s="5">
        <f>K677</f>
        <v>7.3825000000000003</v>
      </c>
      <c r="F675" s="5">
        <f>K678</f>
        <v>0.48199999999999998</v>
      </c>
      <c r="G675" s="32" t="s">
        <v>35</v>
      </c>
      <c r="H675" s="46"/>
      <c r="I675" s="46"/>
      <c r="J675" s="46"/>
      <c r="K675" s="1">
        <f>'ITEM Nº2'!B9</f>
        <v>4.54</v>
      </c>
    </row>
    <row r="676" spans="1:11">
      <c r="A676" s="3"/>
      <c r="B676" s="1"/>
      <c r="C676" s="1"/>
      <c r="D676" s="1"/>
      <c r="E676" s="1"/>
      <c r="F676" s="1"/>
      <c r="G676" s="1"/>
      <c r="H676" s="46"/>
      <c r="I676" s="46"/>
      <c r="J676" s="46"/>
      <c r="K676" s="1">
        <f>'ITEM Nº2'!B10</f>
        <v>18.89</v>
      </c>
    </row>
    <row r="677" spans="1:11">
      <c r="A677" s="3" t="s">
        <v>81</v>
      </c>
      <c r="B677" s="3" t="s">
        <v>36</v>
      </c>
      <c r="C677" s="3" t="s">
        <v>37</v>
      </c>
      <c r="D677" s="3" t="s">
        <v>38</v>
      </c>
      <c r="E677" s="3" t="s">
        <v>39</v>
      </c>
      <c r="F677" s="3"/>
      <c r="G677" s="1"/>
      <c r="H677" s="46"/>
      <c r="I677" s="46"/>
      <c r="J677" s="46"/>
      <c r="K677" s="1">
        <f>'ITEM Nº2'!B11</f>
        <v>7.3825000000000003</v>
      </c>
    </row>
    <row r="678" spans="1:11">
      <c r="A678" s="3"/>
      <c r="B678" s="25">
        <f>ROUND(C675*2.20462,2)</f>
        <v>10.01</v>
      </c>
      <c r="C678" s="25">
        <f>ROUND(D675*1.8+32,2)</f>
        <v>66</v>
      </c>
      <c r="D678" s="25">
        <f>ROUND(E675*(14.6959793/1.03326),2)</f>
        <v>105</v>
      </c>
      <c r="E678" s="25">
        <f>ROUND(F675*(3.28084^3),2)</f>
        <v>17.02</v>
      </c>
      <c r="F678" s="13"/>
      <c r="G678" s="1"/>
      <c r="H678" s="46"/>
      <c r="I678" s="46"/>
      <c r="J678" s="46"/>
      <c r="K678" s="1">
        <f>'ITEM Nº2'!B12</f>
        <v>0.48199999999999998</v>
      </c>
    </row>
    <row r="679" spans="1:11">
      <c r="A679" s="3"/>
      <c r="B679" s="25"/>
      <c r="C679" s="23"/>
      <c r="D679" s="23"/>
      <c r="E679" s="25"/>
      <c r="G679" s="1"/>
      <c r="H679" s="46"/>
      <c r="I679" s="46"/>
      <c r="J679" s="46"/>
    </row>
    <row r="680" spans="1:11">
      <c r="A680" s="3" t="s">
        <v>82</v>
      </c>
      <c r="B680" s="23">
        <f>ROUND(B678,0)</f>
        <v>10</v>
      </c>
      <c r="C680" s="23">
        <f>ROUND(C678,0)</f>
        <v>66</v>
      </c>
      <c r="D680" s="23">
        <f>ROUND(D678,0)</f>
        <v>105</v>
      </c>
      <c r="E680" s="23">
        <f>ROUND(E678,0)</f>
        <v>17</v>
      </c>
      <c r="F680" s="21"/>
      <c r="G680" s="1"/>
      <c r="H680" s="46"/>
      <c r="I680" s="46"/>
      <c r="J680" s="46"/>
    </row>
    <row r="681" spans="1:11">
      <c r="A681" s="3"/>
      <c r="B681" s="25"/>
      <c r="C681" s="23"/>
      <c r="D681" s="23"/>
      <c r="E681" s="25"/>
      <c r="G681" s="1"/>
    </row>
    <row r="682" spans="1:11">
      <c r="A682" s="3" t="s">
        <v>40</v>
      </c>
      <c r="B682" s="3" t="s">
        <v>37</v>
      </c>
      <c r="C682" s="3" t="s">
        <v>98</v>
      </c>
      <c r="D682" s="4" t="s">
        <v>97</v>
      </c>
      <c r="E682" s="3" t="s">
        <v>96</v>
      </c>
      <c r="F682" s="3" t="s">
        <v>95</v>
      </c>
      <c r="H682" s="47" t="s">
        <v>89</v>
      </c>
      <c r="I682" s="48"/>
      <c r="J682" s="49"/>
    </row>
    <row r="683" spans="1:11">
      <c r="A683" s="3"/>
      <c r="B683" s="17">
        <f>C680</f>
        <v>66</v>
      </c>
      <c r="C683" s="1">
        <v>0.31630000000000003</v>
      </c>
      <c r="D683" s="1">
        <v>34.06</v>
      </c>
      <c r="E683" s="1">
        <v>1.6039999999999999E-2</v>
      </c>
      <c r="F683" s="1">
        <f>ROUND(E680/B680,3)</f>
        <v>1.7</v>
      </c>
      <c r="H683" s="1"/>
      <c r="I683" s="1"/>
      <c r="J683" s="1"/>
    </row>
    <row r="684" spans="1:11">
      <c r="A684" s="3"/>
      <c r="B684" s="3"/>
      <c r="C684" s="1"/>
      <c r="D684" s="1"/>
      <c r="E684" s="1"/>
      <c r="F684" s="1"/>
      <c r="G684" s="1"/>
      <c r="H684" s="1"/>
      <c r="I684" s="1"/>
      <c r="J684" s="1"/>
    </row>
    <row r="685" spans="1:11">
      <c r="A685" s="3"/>
      <c r="B685" s="3" t="s">
        <v>38</v>
      </c>
      <c r="C685" s="3" t="s">
        <v>38</v>
      </c>
      <c r="D685" s="3" t="s">
        <v>45</v>
      </c>
      <c r="E685" s="3" t="s">
        <v>46</v>
      </c>
      <c r="F685" s="4" t="s">
        <v>47</v>
      </c>
      <c r="G685" s="4" t="s">
        <v>48</v>
      </c>
      <c r="H685" s="50" t="str">
        <f>IF(E683=D689,"líquido saturado",IF(E683&lt;D689,"líquido comprimido",IF(E683&lt;E689,"mezcla L+V",IF(E683=E689,"vapor saturado","vapor recalentado"))))</f>
        <v>líquido comprimido</v>
      </c>
      <c r="I685" s="51"/>
      <c r="J685" s="15" t="s">
        <v>99</v>
      </c>
    </row>
    <row r="686" spans="1:11">
      <c r="A686" s="3"/>
      <c r="B686" s="17">
        <f>D680</f>
        <v>105</v>
      </c>
      <c r="C686" s="1">
        <v>110.32</v>
      </c>
      <c r="D686" s="1">
        <v>1.7819999999999999E-2</v>
      </c>
      <c r="E686" s="1">
        <v>4.0369999999999999</v>
      </c>
      <c r="F686" s="1">
        <v>305.66000000000003</v>
      </c>
      <c r="G686" s="1">
        <v>1106.5</v>
      </c>
      <c r="J686" s="1">
        <f>D683</f>
        <v>34.06</v>
      </c>
    </row>
    <row r="687" spans="1:11">
      <c r="A687" s="3"/>
      <c r="B687" s="1"/>
      <c r="C687" s="1">
        <v>103.05</v>
      </c>
      <c r="D687" s="1">
        <v>1.7760000000000001E-2</v>
      </c>
      <c r="E687" s="1">
        <v>4.3070000000000004</v>
      </c>
      <c r="F687" s="1">
        <v>300.47000000000003</v>
      </c>
      <c r="G687" s="1">
        <v>1105.5999999999999</v>
      </c>
      <c r="H687" s="35" t="s">
        <v>100</v>
      </c>
      <c r="I687" s="34" t="str">
        <f>IF(F683&gt;D689,IF(F683&lt;E689,"mezcla L+V","vapor recalentado"),"líquido comprimido")</f>
        <v>mezcla L+V</v>
      </c>
      <c r="J687" s="1"/>
    </row>
    <row r="688" spans="1:11">
      <c r="A688" s="3"/>
      <c r="B688" s="1"/>
      <c r="C688" s="1">
        <f>C686-C687</f>
        <v>7.269999999999996</v>
      </c>
      <c r="D688" s="1">
        <f>D686-D687</f>
        <v>5.9999999999997555E-5</v>
      </c>
      <c r="E688" s="1">
        <f>E686-E687</f>
        <v>-0.27000000000000046</v>
      </c>
      <c r="F688" s="1">
        <f>F686-F687</f>
        <v>5.1899999999999977</v>
      </c>
      <c r="G688" s="1">
        <f>G686-G687</f>
        <v>0.90000000000009095</v>
      </c>
      <c r="H688" s="1"/>
      <c r="I688" s="1"/>
      <c r="J688" s="1"/>
    </row>
    <row r="689" spans="1:10">
      <c r="A689" s="3"/>
      <c r="B689" s="1"/>
      <c r="C689" s="1"/>
      <c r="D689" s="1">
        <f>ROUND(D686+(D688/C688)*(B686-C686),4)</f>
        <v>1.78E-2</v>
      </c>
      <c r="E689" s="1">
        <f>ROUND(E686+(E688/C688)*(B686-C686),3)</f>
        <v>4.2350000000000003</v>
      </c>
      <c r="F689" s="1">
        <f>ROUND(F686+(F688/C688)*(B686-C686),2)</f>
        <v>301.86</v>
      </c>
      <c r="G689" s="1">
        <f>ROUND(G686+(G688/C688)*(B686-C686),1)</f>
        <v>1105.8</v>
      </c>
      <c r="H689" s="1"/>
      <c r="I689" s="1"/>
      <c r="J689" s="1"/>
    </row>
    <row r="690" spans="1:10">
      <c r="A690" s="3"/>
      <c r="B690" s="1"/>
      <c r="C690" s="1"/>
      <c r="D690" s="1"/>
      <c r="E690" s="1"/>
      <c r="F690" s="1"/>
      <c r="G690" s="1"/>
      <c r="H690" s="1"/>
      <c r="I690" s="1"/>
      <c r="J690" s="1"/>
    </row>
    <row r="691" spans="1:10">
      <c r="A691" s="3"/>
      <c r="B691" s="3" t="s">
        <v>45</v>
      </c>
      <c r="C691" s="3" t="s">
        <v>46</v>
      </c>
      <c r="D691" s="3" t="s">
        <v>49</v>
      </c>
      <c r="E691" s="15" t="s">
        <v>50</v>
      </c>
      <c r="F691" s="11" t="s">
        <v>51</v>
      </c>
      <c r="G691" s="16" t="s">
        <v>52</v>
      </c>
      <c r="H691" s="4" t="s">
        <v>53</v>
      </c>
      <c r="I691" s="4" t="s">
        <v>54</v>
      </c>
      <c r="J691" s="1"/>
    </row>
    <row r="692" spans="1:10">
      <c r="A692" s="3"/>
      <c r="B692" s="1">
        <f>D689</f>
        <v>1.78E-2</v>
      </c>
      <c r="C692" s="1">
        <f>E689</f>
        <v>4.2350000000000003</v>
      </c>
      <c r="D692" s="1">
        <f>ROUND(((F683-B692)/(C692-B692)),4)</f>
        <v>0.39889999999999998</v>
      </c>
      <c r="E692" s="1">
        <f>ROUND((1-D692)*F689+G689*D692,1)</f>
        <v>622.6</v>
      </c>
      <c r="F692" s="1"/>
      <c r="G692" s="1">
        <f>(E692-J686)</f>
        <v>588.54</v>
      </c>
      <c r="H692" s="1">
        <f>ROUND(D680*(F683-E683)*(0.000947831/0.737562)*144,2)</f>
        <v>32.72</v>
      </c>
      <c r="I692" s="1">
        <f>G692+H692</f>
        <v>621.26</v>
      </c>
      <c r="J692" s="1"/>
    </row>
    <row r="693" spans="1:10">
      <c r="A693" s="3"/>
      <c r="E693" s="1"/>
      <c r="F693" s="1"/>
      <c r="G693" s="1"/>
      <c r="H693" s="1"/>
      <c r="I693" s="1"/>
    </row>
    <row r="694" spans="1:10">
      <c r="A694" s="3"/>
      <c r="B694" s="24" t="s">
        <v>55</v>
      </c>
      <c r="C694" s="12" t="s">
        <v>56</v>
      </c>
      <c r="D694" s="3" t="s">
        <v>90</v>
      </c>
      <c r="E694" s="3" t="s">
        <v>91</v>
      </c>
      <c r="F694" s="4" t="s">
        <v>92</v>
      </c>
      <c r="G694" s="3" t="s">
        <v>93</v>
      </c>
      <c r="H694" s="4" t="s">
        <v>94</v>
      </c>
      <c r="I694" s="16" t="s">
        <v>52</v>
      </c>
      <c r="J694" s="4" t="s">
        <v>53</v>
      </c>
    </row>
    <row r="695" spans="1:10">
      <c r="A695" s="3"/>
      <c r="B695" s="14"/>
      <c r="C695" s="21">
        <f>F683</f>
        <v>1.7</v>
      </c>
      <c r="D695" s="1">
        <v>1.7633000000000001</v>
      </c>
      <c r="E695" s="1">
        <v>261.64999999999998</v>
      </c>
      <c r="F695" s="1">
        <v>1116.2</v>
      </c>
      <c r="G695" s="1">
        <f>E698</f>
        <v>270.8</v>
      </c>
      <c r="H695" s="1">
        <f>F698</f>
        <v>1116.5</v>
      </c>
      <c r="I695" s="1">
        <f>(H695-E692)</f>
        <v>493.9</v>
      </c>
      <c r="J695" s="1">
        <v>0</v>
      </c>
    </row>
    <row r="696" spans="1:10">
      <c r="A696" s="3"/>
      <c r="C696" s="1"/>
      <c r="D696" s="1">
        <v>1.6597</v>
      </c>
      <c r="E696" s="1">
        <v>276.69</v>
      </c>
      <c r="F696" s="1">
        <v>1116.7</v>
      </c>
      <c r="G696" s="1"/>
      <c r="H696" s="1"/>
      <c r="I696" s="1"/>
      <c r="J696" s="4"/>
    </row>
    <row r="697" spans="1:10">
      <c r="A697" s="3"/>
      <c r="C697" s="1"/>
      <c r="D697" s="1">
        <f>D695-D696</f>
        <v>0.10360000000000014</v>
      </c>
      <c r="E697" s="1">
        <f>E695-E696</f>
        <v>-15.04000000000002</v>
      </c>
      <c r="F697" s="1">
        <f>F695-F696</f>
        <v>-0.5</v>
      </c>
      <c r="G697" s="1"/>
      <c r="H697" s="1"/>
      <c r="I697" s="1"/>
      <c r="J697" s="5"/>
    </row>
    <row r="698" spans="1:10">
      <c r="A698" s="3"/>
      <c r="B698" s="1"/>
      <c r="C698" s="1"/>
      <c r="D698" s="1"/>
      <c r="E698" s="1">
        <f>ROUND(E695+(E697/D697)*(C695-D695),1)</f>
        <v>270.8</v>
      </c>
      <c r="F698" s="1">
        <f>ROUND(F695+(F697/D697)*(C695-D695),1)</f>
        <v>1116.5</v>
      </c>
      <c r="G698" s="1"/>
      <c r="H698" s="1"/>
      <c r="I698" s="1"/>
      <c r="J698" s="5"/>
    </row>
    <row r="699" spans="1:10">
      <c r="A699" s="3"/>
    </row>
    <row r="700" spans="1:10">
      <c r="A700" s="3"/>
      <c r="B700" s="4" t="s">
        <v>54</v>
      </c>
    </row>
    <row r="701" spans="1:10">
      <c r="A701" s="3"/>
      <c r="B701" s="1">
        <f>I695</f>
        <v>493.9</v>
      </c>
      <c r="I701" s="5"/>
      <c r="J701" s="5"/>
    </row>
    <row r="702" spans="1:10">
      <c r="A702" s="3"/>
      <c r="I702" s="5"/>
      <c r="J702" s="5"/>
    </row>
    <row r="703" spans="1:10">
      <c r="A703" s="3" t="s">
        <v>79</v>
      </c>
      <c r="B703" s="27" t="s">
        <v>57</v>
      </c>
      <c r="C703" s="27" t="s">
        <v>71</v>
      </c>
      <c r="D703" s="27" t="s">
        <v>69</v>
      </c>
      <c r="E703" s="27" t="s">
        <v>68</v>
      </c>
      <c r="F703" s="27" t="s">
        <v>70</v>
      </c>
      <c r="G703" s="27" t="s">
        <v>72</v>
      </c>
    </row>
    <row r="704" spans="1:10">
      <c r="A704" s="3"/>
      <c r="B704" s="28">
        <f>G695</f>
        <v>270.8</v>
      </c>
      <c r="C704" s="28">
        <f>ROUND((I692+B701)*B680,1)</f>
        <v>11151.6</v>
      </c>
      <c r="D704" s="28">
        <f>ROUND((H692+J695)*B680,1)</f>
        <v>327.2</v>
      </c>
      <c r="E704" s="28">
        <f>ROUND(B704*(100/14.50381),1)</f>
        <v>1867.1</v>
      </c>
      <c r="F704" s="28">
        <f>ROUND(D704*(1/0.947831),1)</f>
        <v>345.2</v>
      </c>
      <c r="G704" s="28">
        <f>ROUND(C704*(1/0.947831),1)</f>
        <v>11765.4</v>
      </c>
    </row>
    <row r="706" spans="1:11">
      <c r="A706" s="3" t="s">
        <v>153</v>
      </c>
    </row>
    <row r="707" spans="1:11">
      <c r="A707" s="3" t="s">
        <v>59</v>
      </c>
      <c r="B707" s="1"/>
      <c r="C707" s="1"/>
      <c r="D707" s="1"/>
      <c r="E707" s="1"/>
      <c r="F707" s="1"/>
      <c r="G707" s="1"/>
      <c r="H707" s="1"/>
      <c r="I707" s="1"/>
    </row>
    <row r="708" spans="1:11">
      <c r="A708" s="24" t="s">
        <v>1</v>
      </c>
      <c r="B708" s="3" t="s">
        <v>2</v>
      </c>
      <c r="C708" s="3" t="s">
        <v>3</v>
      </c>
      <c r="D708" s="3" t="s">
        <v>14</v>
      </c>
      <c r="E708" s="3" t="s">
        <v>7</v>
      </c>
      <c r="F708" s="3" t="s">
        <v>151</v>
      </c>
      <c r="G708" s="3" t="s">
        <v>11</v>
      </c>
      <c r="H708" s="19" t="s">
        <v>77</v>
      </c>
    </row>
    <row r="709" spans="1:11">
      <c r="A709" s="3"/>
      <c r="B709" s="3" t="s">
        <v>5</v>
      </c>
      <c r="C709" s="6">
        <v>2</v>
      </c>
      <c r="D709" s="1">
        <f>K709</f>
        <v>4</v>
      </c>
      <c r="E709" s="18">
        <f>K710</f>
        <v>28</v>
      </c>
      <c r="F709" s="8">
        <f>K711</f>
        <v>8</v>
      </c>
      <c r="G709" s="1">
        <f>K712</f>
        <v>28</v>
      </c>
      <c r="H709" s="7">
        <v>8.3139999999999993E-5</v>
      </c>
      <c r="K709" s="1">
        <f>'ITEM Nº1'!C10</f>
        <v>4</v>
      </c>
    </row>
    <row r="710" spans="1:11">
      <c r="A710" s="3"/>
      <c r="B710" s="1"/>
      <c r="C710" s="1"/>
      <c r="D710" s="5"/>
      <c r="E710" s="4"/>
      <c r="F710" s="5"/>
      <c r="K710" s="1">
        <f>'ITEM Nº1'!C11</f>
        <v>28</v>
      </c>
    </row>
    <row r="711" spans="1:11">
      <c r="A711" s="24" t="s">
        <v>6</v>
      </c>
      <c r="B711" s="3" t="s">
        <v>7</v>
      </c>
      <c r="C711" s="22" t="s">
        <v>8</v>
      </c>
      <c r="D711" s="3" t="s">
        <v>9</v>
      </c>
      <c r="E711" s="22" t="s">
        <v>10</v>
      </c>
      <c r="F711" s="3" t="s">
        <v>11</v>
      </c>
      <c r="H711" s="1"/>
      <c r="K711" s="1">
        <f>'ITEM Nº1'!C12</f>
        <v>8</v>
      </c>
    </row>
    <row r="712" spans="1:11">
      <c r="A712" s="3"/>
      <c r="B712" s="40">
        <f>E709</f>
        <v>28</v>
      </c>
      <c r="D712" s="9">
        <f>((D714*D716)/H709)</f>
        <v>150.57499999999999</v>
      </c>
      <c r="F712" s="40">
        <f>G709</f>
        <v>28</v>
      </c>
      <c r="K712" s="1">
        <f>'ITEM Nº1'!C13</f>
        <v>28</v>
      </c>
    </row>
    <row r="713" spans="1:11">
      <c r="A713" s="3"/>
      <c r="B713" s="3" t="s">
        <v>14</v>
      </c>
      <c r="C713" s="22" t="s">
        <v>12</v>
      </c>
      <c r="D713" s="3" t="s">
        <v>80</v>
      </c>
      <c r="E713" s="22" t="s">
        <v>13</v>
      </c>
      <c r="F713" s="3" t="s">
        <v>151</v>
      </c>
    </row>
    <row r="714" spans="1:11">
      <c r="A714" s="3"/>
      <c r="B714" s="40">
        <f>D709</f>
        <v>4</v>
      </c>
      <c r="C714" s="22" t="s">
        <v>15</v>
      </c>
      <c r="D714" s="5">
        <f>B714</f>
        <v>4</v>
      </c>
      <c r="E714" s="22" t="s">
        <v>17</v>
      </c>
      <c r="F714" s="40">
        <f>F709</f>
        <v>8</v>
      </c>
    </row>
    <row r="715" spans="1:11">
      <c r="A715" s="3"/>
      <c r="B715" s="3" t="s">
        <v>29</v>
      </c>
      <c r="C715" s="22" t="s">
        <v>19</v>
      </c>
      <c r="D715" s="3" t="s">
        <v>30</v>
      </c>
      <c r="E715" s="22" t="s">
        <v>19</v>
      </c>
      <c r="F715" s="3" t="s">
        <v>31</v>
      </c>
    </row>
    <row r="716" spans="1:11">
      <c r="A716" s="3"/>
      <c r="B716" s="10">
        <f>(H709*(B712+273.15)/B714)</f>
        <v>6.2594027499999995E-3</v>
      </c>
      <c r="C716" s="10"/>
      <c r="D716" s="10">
        <f>F716</f>
        <v>3.1297013749999997E-3</v>
      </c>
      <c r="E716" s="10"/>
      <c r="F716" s="10">
        <f>(H709*(F712+273.15)/F714)</f>
        <v>3.1297013749999997E-3</v>
      </c>
    </row>
    <row r="717" spans="1:11">
      <c r="A717" s="3"/>
      <c r="B717" s="1"/>
      <c r="C717" s="1"/>
      <c r="D717" s="1"/>
      <c r="E717" s="1"/>
      <c r="F717" s="1"/>
      <c r="G717" s="1"/>
      <c r="H717" s="1"/>
      <c r="I717" s="1"/>
      <c r="J717" s="1"/>
    </row>
    <row r="718" spans="1:11">
      <c r="A718" s="24" t="s">
        <v>23</v>
      </c>
      <c r="B718" s="27" t="s">
        <v>73</v>
      </c>
      <c r="C718" s="29" t="s">
        <v>75</v>
      </c>
      <c r="D718" s="27" t="s">
        <v>74</v>
      </c>
      <c r="E718" s="29" t="s">
        <v>76</v>
      </c>
      <c r="F718" s="11" t="s">
        <v>26</v>
      </c>
      <c r="G718" s="27" t="s">
        <v>73</v>
      </c>
      <c r="H718" s="29" t="s">
        <v>75</v>
      </c>
      <c r="I718" s="27" t="s">
        <v>24</v>
      </c>
      <c r="J718" s="29" t="s">
        <v>76</v>
      </c>
    </row>
    <row r="719" spans="1:11">
      <c r="A719" s="3"/>
      <c r="B719" s="31">
        <f>ROUND((H709*(D712-(B712+273.15)))*(1/0.01),2)</f>
        <v>-1.25</v>
      </c>
      <c r="C719" s="31">
        <f>ROUND((C709*H709*(D712-(B712+273.15)))*(1/0.01),2)</f>
        <v>-2.5</v>
      </c>
      <c r="D719" s="31">
        <f>C719+B719</f>
        <v>-3.75</v>
      </c>
      <c r="E719" s="31">
        <f>ROUND(((C709+1)*H709*(D712-(B712+273.15)))*(1/0.01),2)</f>
        <v>-3.76</v>
      </c>
      <c r="F719" s="10"/>
      <c r="G719" s="31">
        <f>ROUND(H709*(F712+273.15)*(LN(F716/D716)),2)</f>
        <v>0</v>
      </c>
      <c r="H719" s="31">
        <f>ROUND((C709*H709*((F712+273.15)-D712))*100,2)</f>
        <v>2.5</v>
      </c>
      <c r="I719" s="31">
        <f>H719+G719</f>
        <v>2.5</v>
      </c>
      <c r="J719" s="31">
        <f>ROUND(((C709+1)*H709*((F712+273.15)-D712))*100,2)</f>
        <v>3.76</v>
      </c>
    </row>
    <row r="720" spans="1:11">
      <c r="A720" s="3"/>
      <c r="B720" s="1"/>
      <c r="C720" s="1"/>
      <c r="D720" s="1"/>
      <c r="E720" s="1"/>
      <c r="F720" s="1"/>
      <c r="G720" s="1"/>
      <c r="H720" s="1"/>
      <c r="J720" s="1"/>
    </row>
    <row r="721" spans="1:10">
      <c r="A721" s="24" t="s">
        <v>27</v>
      </c>
      <c r="B721" s="27" t="s">
        <v>73</v>
      </c>
      <c r="C721" s="27" t="s">
        <v>74</v>
      </c>
      <c r="D721" s="29" t="s">
        <v>75</v>
      </c>
      <c r="E721" s="29" t="s">
        <v>76</v>
      </c>
      <c r="G721" s="1"/>
      <c r="H721" s="1"/>
      <c r="J721" s="1"/>
    </row>
    <row r="722" spans="1:10">
      <c r="A722" s="3"/>
      <c r="B722" s="31">
        <f>B719+G719</f>
        <v>-1.25</v>
      </c>
      <c r="C722" s="31">
        <f>D719+I719</f>
        <v>-1.25</v>
      </c>
      <c r="D722" s="31">
        <f>C719+H719</f>
        <v>0</v>
      </c>
      <c r="E722" s="31">
        <f>E719+J719</f>
        <v>0</v>
      </c>
      <c r="G722" s="1"/>
      <c r="H722" s="1"/>
      <c r="I722" s="1"/>
      <c r="J722" s="1"/>
    </row>
    <row r="723" spans="1:10">
      <c r="A723" s="3"/>
      <c r="B723" s="1"/>
      <c r="C723" s="1"/>
      <c r="D723" s="1"/>
      <c r="E723" s="1"/>
      <c r="F723" s="1"/>
      <c r="G723" s="1"/>
      <c r="H723" s="1"/>
      <c r="I723" s="1"/>
      <c r="J723" s="1"/>
    </row>
    <row r="724" spans="1:10">
      <c r="A724" s="24" t="s">
        <v>28</v>
      </c>
      <c r="B724" s="3" t="s">
        <v>7</v>
      </c>
      <c r="C724" s="22" t="s">
        <v>8</v>
      </c>
      <c r="D724" s="3" t="s">
        <v>9</v>
      </c>
      <c r="E724" s="22" t="s">
        <v>10</v>
      </c>
      <c r="F724" s="3" t="s">
        <v>11</v>
      </c>
      <c r="G724" s="1"/>
      <c r="H724" s="1"/>
      <c r="I724" s="1"/>
      <c r="J724" s="1"/>
    </row>
    <row r="725" spans="1:10">
      <c r="A725" s="3"/>
      <c r="B725" s="40">
        <f>E709</f>
        <v>28</v>
      </c>
      <c r="D725" s="9">
        <f>(D727*D729/H709)</f>
        <v>602.29999999999995</v>
      </c>
      <c r="F725" s="40">
        <f>G709</f>
        <v>28</v>
      </c>
      <c r="G725" s="1"/>
      <c r="H725" s="1"/>
      <c r="I725" s="1"/>
      <c r="J725" s="1"/>
    </row>
    <row r="726" spans="1:10">
      <c r="A726" s="3"/>
      <c r="B726" s="3" t="s">
        <v>14</v>
      </c>
      <c r="C726" s="22" t="s">
        <v>13</v>
      </c>
      <c r="D726" s="3" t="s">
        <v>16</v>
      </c>
      <c r="E726" s="22" t="s">
        <v>12</v>
      </c>
      <c r="F726" s="3" t="s">
        <v>18</v>
      </c>
      <c r="G726" s="1"/>
      <c r="H726" s="1"/>
      <c r="I726" s="1"/>
      <c r="J726" s="1"/>
    </row>
    <row r="727" spans="1:10">
      <c r="A727" s="3"/>
      <c r="B727" s="40">
        <f>D709</f>
        <v>4</v>
      </c>
      <c r="C727" s="22" t="s">
        <v>17</v>
      </c>
      <c r="D727" s="5">
        <f>F727</f>
        <v>8</v>
      </c>
      <c r="E727" s="22" t="s">
        <v>15</v>
      </c>
      <c r="F727" s="40">
        <f>F709</f>
        <v>8</v>
      </c>
      <c r="G727" s="1"/>
      <c r="H727" s="1"/>
      <c r="I727" s="1"/>
      <c r="J727" s="1"/>
    </row>
    <row r="728" spans="1:10">
      <c r="A728" s="3"/>
      <c r="B728" s="3" t="s">
        <v>29</v>
      </c>
      <c r="C728" s="22" t="s">
        <v>19</v>
      </c>
      <c r="D728" s="3" t="s">
        <v>30</v>
      </c>
      <c r="E728" s="22" t="s">
        <v>19</v>
      </c>
      <c r="F728" s="3" t="s">
        <v>31</v>
      </c>
      <c r="G728" s="1"/>
      <c r="H728" s="1"/>
      <c r="I728" s="1"/>
      <c r="J728" s="1"/>
    </row>
    <row r="729" spans="1:10">
      <c r="A729" s="3"/>
      <c r="B729" s="20">
        <f>B716</f>
        <v>6.2594027499999995E-3</v>
      </c>
      <c r="C729" s="1"/>
      <c r="D729" s="20">
        <f>B729</f>
        <v>6.2594027499999995E-3</v>
      </c>
      <c r="E729" s="13"/>
      <c r="F729" s="13">
        <f>H709*(F725+273.15)/F727</f>
        <v>3.1297013749999997E-3</v>
      </c>
      <c r="G729" s="1"/>
      <c r="H729" s="1"/>
      <c r="I729" s="1"/>
      <c r="J729" s="1"/>
    </row>
    <row r="730" spans="1:10">
      <c r="A730" s="3"/>
      <c r="B730" s="1"/>
      <c r="C730" s="1"/>
      <c r="D730" s="1"/>
      <c r="E730" s="1"/>
      <c r="F730" s="1"/>
      <c r="G730" s="1"/>
      <c r="H730" s="1"/>
      <c r="I730" s="1"/>
      <c r="J730" s="1"/>
    </row>
    <row r="731" spans="1:10">
      <c r="A731" s="24" t="s">
        <v>23</v>
      </c>
      <c r="B731" s="27" t="s">
        <v>73</v>
      </c>
      <c r="C731" s="29" t="s">
        <v>75</v>
      </c>
      <c r="D731" s="27" t="s">
        <v>74</v>
      </c>
      <c r="E731" s="29" t="s">
        <v>76</v>
      </c>
      <c r="F731" s="11" t="s">
        <v>26</v>
      </c>
      <c r="G731" s="27" t="s">
        <v>73</v>
      </c>
      <c r="H731" s="29" t="s">
        <v>75</v>
      </c>
      <c r="I731" s="27" t="s">
        <v>74</v>
      </c>
      <c r="J731" s="29" t="s">
        <v>25</v>
      </c>
    </row>
    <row r="732" spans="1:10">
      <c r="A732" s="3"/>
      <c r="B732" s="28">
        <f>H709*(B725+273.15)*(LN(D729/B729))</f>
        <v>0</v>
      </c>
      <c r="C732" s="31">
        <f>(C709*H709*(D725-(B725+273.15)))*100</f>
        <v>5.0075221999999995</v>
      </c>
      <c r="D732" s="31">
        <f>C732+B732</f>
        <v>5.0075221999999995</v>
      </c>
      <c r="E732" s="31">
        <f>((C709+1)*H709*(D725-(B725+273.15)))*100</f>
        <v>7.5112832999999988</v>
      </c>
      <c r="F732" s="1"/>
      <c r="G732" s="31">
        <f>(H709*((F725+273.15)-D725))*100</f>
        <v>-2.5037610999999997</v>
      </c>
      <c r="H732" s="31">
        <f>(C709*H709*((F725+273.15)-D725))*100</f>
        <v>-5.0075221999999995</v>
      </c>
      <c r="I732" s="31">
        <f>H732+G732</f>
        <v>-7.5112832999999988</v>
      </c>
      <c r="J732" s="31">
        <f>((C709+1)*H709*((F725+273.15)-D725))*100</f>
        <v>-7.5112832999999988</v>
      </c>
    </row>
    <row r="733" spans="1:10">
      <c r="A733" s="3"/>
      <c r="B733" s="1"/>
      <c r="C733" s="1"/>
      <c r="D733" s="1"/>
      <c r="E733" s="1"/>
      <c r="F733" s="1"/>
      <c r="G733" s="1"/>
      <c r="I733" s="1"/>
      <c r="J733" s="1"/>
    </row>
    <row r="734" spans="1:10">
      <c r="A734" s="24" t="s">
        <v>27</v>
      </c>
      <c r="B734" s="27" t="s">
        <v>73</v>
      </c>
      <c r="C734" s="27" t="s">
        <v>74</v>
      </c>
      <c r="D734" s="29" t="s">
        <v>75</v>
      </c>
      <c r="E734" s="29" t="s">
        <v>76</v>
      </c>
      <c r="F734" s="1"/>
      <c r="I734" s="1"/>
      <c r="J734" s="1"/>
    </row>
    <row r="735" spans="1:10">
      <c r="A735" s="3"/>
      <c r="B735" s="31">
        <f>B732+G732</f>
        <v>-2.5037610999999997</v>
      </c>
      <c r="C735" s="31">
        <f>D732+I732</f>
        <v>-2.5037610999999993</v>
      </c>
      <c r="D735" s="28">
        <f>C732+H732</f>
        <v>0</v>
      </c>
      <c r="E735" s="28">
        <f>E732+J732</f>
        <v>0</v>
      </c>
      <c r="F735" s="1"/>
      <c r="H735" s="1"/>
      <c r="I735" s="1"/>
      <c r="J735" s="1"/>
    </row>
    <row r="737" spans="1:11">
      <c r="A737" s="3" t="s">
        <v>0</v>
      </c>
      <c r="B737" s="1"/>
      <c r="C737" s="1"/>
      <c r="D737" s="1"/>
      <c r="E737" s="1"/>
      <c r="F737" s="1"/>
      <c r="G737" s="1"/>
      <c r="H737" s="1"/>
      <c r="I737" s="1"/>
      <c r="J737" s="1"/>
    </row>
    <row r="738" spans="1:11">
      <c r="A738" s="24" t="s">
        <v>1</v>
      </c>
      <c r="B738" s="3" t="s">
        <v>32</v>
      </c>
      <c r="C738" s="3" t="s">
        <v>78</v>
      </c>
      <c r="D738" s="3" t="s">
        <v>60</v>
      </c>
      <c r="E738" s="3" t="s">
        <v>62</v>
      </c>
      <c r="F738" s="3" t="s">
        <v>61</v>
      </c>
      <c r="G738" s="22" t="s">
        <v>33</v>
      </c>
      <c r="H738" s="46"/>
      <c r="I738" s="46"/>
      <c r="J738" s="46"/>
    </row>
    <row r="739" spans="1:11">
      <c r="A739" s="3"/>
      <c r="B739" s="4" t="s">
        <v>34</v>
      </c>
      <c r="C739" s="5">
        <f>K739</f>
        <v>8.17</v>
      </c>
      <c r="D739" s="5">
        <f>K740</f>
        <v>18.89</v>
      </c>
      <c r="E739" s="5">
        <f>K741</f>
        <v>7.3825000000000003</v>
      </c>
      <c r="F739" s="5">
        <f>K742</f>
        <v>0.51</v>
      </c>
      <c r="G739" s="32" t="s">
        <v>35</v>
      </c>
      <c r="H739" s="46"/>
      <c r="I739" s="46"/>
      <c r="J739" s="46"/>
      <c r="K739" s="1">
        <f>'ITEM Nº2'!C9</f>
        <v>8.17</v>
      </c>
    </row>
    <row r="740" spans="1:11">
      <c r="A740" s="3"/>
      <c r="B740" s="1"/>
      <c r="C740" s="1"/>
      <c r="D740" s="1"/>
      <c r="E740" s="1"/>
      <c r="F740" s="1"/>
      <c r="G740" s="1"/>
      <c r="H740" s="46"/>
      <c r="I740" s="46"/>
      <c r="J740" s="46"/>
      <c r="K740" s="1">
        <f>'ITEM Nº2'!C10</f>
        <v>18.89</v>
      </c>
    </row>
    <row r="741" spans="1:11">
      <c r="A741" s="3" t="s">
        <v>81</v>
      </c>
      <c r="B741" s="3" t="s">
        <v>36</v>
      </c>
      <c r="C741" s="3" t="s">
        <v>37</v>
      </c>
      <c r="D741" s="3" t="s">
        <v>38</v>
      </c>
      <c r="E741" s="3" t="s">
        <v>39</v>
      </c>
      <c r="F741" s="3"/>
      <c r="G741" s="1"/>
      <c r="H741" s="46"/>
      <c r="I741" s="46"/>
      <c r="J741" s="46"/>
      <c r="K741" s="1">
        <f>'ITEM Nº2'!C11</f>
        <v>7.3825000000000003</v>
      </c>
    </row>
    <row r="742" spans="1:11">
      <c r="A742" s="3"/>
      <c r="B742" s="25">
        <f>ROUND(C739*2.20462,2)</f>
        <v>18.010000000000002</v>
      </c>
      <c r="C742" s="25">
        <f>ROUND(D739*1.8+32,2)</f>
        <v>66</v>
      </c>
      <c r="D742" s="25">
        <f>ROUND(E739*(14.6959793/1.03326),2)</f>
        <v>105</v>
      </c>
      <c r="E742" s="25">
        <f>ROUND(F739*(3.28084^3),2)</f>
        <v>18.010000000000002</v>
      </c>
      <c r="F742" s="13"/>
      <c r="G742" s="1"/>
      <c r="H742" s="46"/>
      <c r="I742" s="46"/>
      <c r="J742" s="46"/>
      <c r="K742" s="1">
        <f>'ITEM Nº2'!C12</f>
        <v>0.51</v>
      </c>
    </row>
    <row r="743" spans="1:11">
      <c r="A743" s="3"/>
      <c r="B743" s="25"/>
      <c r="C743" s="23"/>
      <c r="D743" s="23"/>
      <c r="E743" s="25"/>
      <c r="G743" s="1"/>
      <c r="H743" s="46"/>
      <c r="I743" s="46"/>
      <c r="J743" s="46"/>
    </row>
    <row r="744" spans="1:11">
      <c r="A744" s="3" t="s">
        <v>82</v>
      </c>
      <c r="B744" s="23">
        <f>ROUND(B742,0)</f>
        <v>18</v>
      </c>
      <c r="C744" s="23">
        <f>ROUND(C742,0)</f>
        <v>66</v>
      </c>
      <c r="D744" s="23">
        <f>ROUND(D742,0)</f>
        <v>105</v>
      </c>
      <c r="E744" s="23">
        <f>ROUND(E742,0)</f>
        <v>18</v>
      </c>
      <c r="F744" s="21"/>
      <c r="G744" s="1"/>
      <c r="H744" s="46"/>
      <c r="I744" s="46"/>
      <c r="J744" s="46"/>
    </row>
    <row r="745" spans="1:11">
      <c r="A745" s="3"/>
      <c r="B745" s="25"/>
      <c r="C745" s="23"/>
      <c r="D745" s="23"/>
      <c r="E745" s="25"/>
      <c r="G745" s="1"/>
    </row>
    <row r="746" spans="1:11">
      <c r="A746" s="3" t="s">
        <v>40</v>
      </c>
      <c r="B746" s="3" t="s">
        <v>37</v>
      </c>
      <c r="C746" s="3" t="s">
        <v>98</v>
      </c>
      <c r="D746" s="4" t="s">
        <v>97</v>
      </c>
      <c r="E746" s="3" t="s">
        <v>96</v>
      </c>
      <c r="F746" s="3" t="s">
        <v>95</v>
      </c>
      <c r="H746" s="47" t="s">
        <v>89</v>
      </c>
      <c r="I746" s="48"/>
      <c r="J746" s="49"/>
    </row>
    <row r="747" spans="1:11">
      <c r="A747" s="3"/>
      <c r="B747" s="17">
        <f>C744</f>
        <v>66</v>
      </c>
      <c r="C747" s="1">
        <v>0.31630000000000003</v>
      </c>
      <c r="D747" s="1">
        <v>34.06</v>
      </c>
      <c r="E747" s="1">
        <v>1.6039999999999999E-2</v>
      </c>
      <c r="F747" s="1">
        <f>ROUND(E744/B744,3)</f>
        <v>1</v>
      </c>
      <c r="H747" s="1"/>
      <c r="I747" s="1"/>
      <c r="J747" s="1"/>
    </row>
    <row r="748" spans="1:11">
      <c r="A748" s="3"/>
      <c r="B748" s="3"/>
      <c r="C748" s="1"/>
      <c r="D748" s="1"/>
      <c r="E748" s="1"/>
      <c r="F748" s="1"/>
      <c r="G748" s="1"/>
      <c r="H748" s="1"/>
      <c r="I748" s="1"/>
      <c r="J748" s="1"/>
    </row>
    <row r="749" spans="1:11">
      <c r="A749" s="3"/>
      <c r="B749" s="3" t="s">
        <v>38</v>
      </c>
      <c r="C749" s="3" t="s">
        <v>38</v>
      </c>
      <c r="D749" s="3" t="s">
        <v>45</v>
      </c>
      <c r="E749" s="3" t="s">
        <v>46</v>
      </c>
      <c r="F749" s="4" t="s">
        <v>47</v>
      </c>
      <c r="G749" s="4" t="s">
        <v>48</v>
      </c>
      <c r="H749" s="50" t="str">
        <f>IF(E747=D753,"líquido saturado",IF(E747&lt;D753,"líquido comprimido",IF(E747&lt;E753,"mezcla L+V",IF(E747=E753,"vapor saturado","vapor recalentado"))))</f>
        <v>líquido comprimido</v>
      </c>
      <c r="I749" s="51"/>
      <c r="J749" s="15" t="s">
        <v>99</v>
      </c>
    </row>
    <row r="750" spans="1:11">
      <c r="A750" s="3"/>
      <c r="B750" s="17">
        <f>D744</f>
        <v>105</v>
      </c>
      <c r="C750" s="1">
        <v>110.32</v>
      </c>
      <c r="D750" s="1">
        <v>1.7819999999999999E-2</v>
      </c>
      <c r="E750" s="1">
        <v>4.0369999999999999</v>
      </c>
      <c r="F750" s="1">
        <v>305.66000000000003</v>
      </c>
      <c r="G750" s="1">
        <v>1106.5</v>
      </c>
      <c r="J750" s="1">
        <f>D747</f>
        <v>34.06</v>
      </c>
    </row>
    <row r="751" spans="1:11">
      <c r="A751" s="3"/>
      <c r="B751" s="1"/>
      <c r="C751" s="1">
        <v>103.05</v>
      </c>
      <c r="D751" s="1">
        <v>1.7760000000000001E-2</v>
      </c>
      <c r="E751" s="1">
        <v>4.3070000000000004</v>
      </c>
      <c r="F751" s="1">
        <v>300.47000000000003</v>
      </c>
      <c r="G751" s="1">
        <v>1105.5999999999999</v>
      </c>
      <c r="H751" s="35" t="s">
        <v>100</v>
      </c>
      <c r="I751" s="34" t="str">
        <f>IF(F747&gt;D753,IF(F747&lt;E753,"mezcla L+V","vapor recalentado"),"líquido comprimido")</f>
        <v>mezcla L+V</v>
      </c>
      <c r="J751" s="1"/>
    </row>
    <row r="752" spans="1:11">
      <c r="A752" s="3"/>
      <c r="B752" s="1"/>
      <c r="C752" s="1">
        <f>C750-C751</f>
        <v>7.269999999999996</v>
      </c>
      <c r="D752" s="1">
        <f>D750-D751</f>
        <v>5.9999999999997555E-5</v>
      </c>
      <c r="E752" s="1">
        <f>E750-E751</f>
        <v>-0.27000000000000046</v>
      </c>
      <c r="F752" s="1">
        <f>F750-F751</f>
        <v>5.1899999999999977</v>
      </c>
      <c r="G752" s="1">
        <f>G750-G751</f>
        <v>0.90000000000009095</v>
      </c>
      <c r="H752" s="1"/>
      <c r="I752" s="1"/>
      <c r="J752" s="1"/>
    </row>
    <row r="753" spans="1:10">
      <c r="A753" s="3"/>
      <c r="B753" s="1"/>
      <c r="C753" s="1"/>
      <c r="D753" s="1">
        <f>ROUND(D750+(D752/C752)*(B750-C750),4)</f>
        <v>1.78E-2</v>
      </c>
      <c r="E753" s="1">
        <f>ROUND(E750+(E752/C752)*(B750-C750),3)</f>
        <v>4.2350000000000003</v>
      </c>
      <c r="F753" s="1">
        <f>ROUND(F750+(F752/C752)*(B750-C750),2)</f>
        <v>301.86</v>
      </c>
      <c r="G753" s="1">
        <f>ROUND(G750+(G752/C752)*(B750-C750),1)</f>
        <v>1105.8</v>
      </c>
      <c r="H753" s="1"/>
      <c r="I753" s="1"/>
      <c r="J753" s="1"/>
    </row>
    <row r="754" spans="1:10">
      <c r="A754" s="3"/>
      <c r="B754" s="1"/>
      <c r="C754" s="1"/>
      <c r="D754" s="1"/>
      <c r="E754" s="1"/>
      <c r="F754" s="1"/>
      <c r="G754" s="1"/>
      <c r="H754" s="1"/>
      <c r="I754" s="1"/>
      <c r="J754" s="1"/>
    </row>
    <row r="755" spans="1:10">
      <c r="A755" s="3"/>
      <c r="B755" s="3" t="s">
        <v>45</v>
      </c>
      <c r="C755" s="3" t="s">
        <v>46</v>
      </c>
      <c r="D755" s="3" t="s">
        <v>49</v>
      </c>
      <c r="E755" s="15" t="s">
        <v>50</v>
      </c>
      <c r="F755" s="11" t="s">
        <v>51</v>
      </c>
      <c r="G755" s="16" t="s">
        <v>52</v>
      </c>
      <c r="H755" s="4" t="s">
        <v>53</v>
      </c>
      <c r="I755" s="4" t="s">
        <v>54</v>
      </c>
      <c r="J755" s="1"/>
    </row>
    <row r="756" spans="1:10">
      <c r="A756" s="3"/>
      <c r="B756" s="1">
        <f>D753</f>
        <v>1.78E-2</v>
      </c>
      <c r="C756" s="1">
        <f>E753</f>
        <v>4.2350000000000003</v>
      </c>
      <c r="D756" s="1">
        <f>ROUND(((F747-B756)/(C756-B756)),4)</f>
        <v>0.2329</v>
      </c>
      <c r="E756" s="1">
        <f>ROUND((1-D756)*F753+G753*D756,1)</f>
        <v>489.1</v>
      </c>
      <c r="F756" s="1"/>
      <c r="G756" s="1">
        <f>(E756-J750)</f>
        <v>455.04</v>
      </c>
      <c r="H756" s="1">
        <f>ROUND(D744*(F747-E747)*(0.000947831/0.737562)*144,2)</f>
        <v>19.12</v>
      </c>
      <c r="I756" s="1">
        <f>G756+H756</f>
        <v>474.16</v>
      </c>
      <c r="J756" s="1"/>
    </row>
    <row r="757" spans="1:10">
      <c r="A757" s="3"/>
      <c r="E757" s="1"/>
      <c r="F757" s="1"/>
      <c r="G757" s="1"/>
      <c r="H757" s="1"/>
      <c r="I757" s="1"/>
    </row>
    <row r="758" spans="1:10">
      <c r="A758" s="3"/>
      <c r="B758" s="24" t="s">
        <v>55</v>
      </c>
      <c r="C758" s="12" t="s">
        <v>56</v>
      </c>
      <c r="D758" s="3" t="s">
        <v>90</v>
      </c>
      <c r="E758" s="3" t="s">
        <v>91</v>
      </c>
      <c r="F758" s="4" t="s">
        <v>92</v>
      </c>
      <c r="G758" s="3" t="s">
        <v>93</v>
      </c>
      <c r="H758" s="4" t="s">
        <v>94</v>
      </c>
      <c r="I758" s="16" t="s">
        <v>52</v>
      </c>
      <c r="J758" s="4" t="s">
        <v>53</v>
      </c>
    </row>
    <row r="759" spans="1:10">
      <c r="A759" s="3"/>
      <c r="B759" s="14"/>
      <c r="C759" s="21">
        <f>F747</f>
        <v>1</v>
      </c>
      <c r="D759" s="1">
        <v>0.99419999999999997</v>
      </c>
      <c r="E759" s="1">
        <v>466.87</v>
      </c>
      <c r="F759" s="1">
        <v>1118.9000000000001</v>
      </c>
      <c r="G759" s="1">
        <f>E762</f>
        <v>464.3</v>
      </c>
      <c r="H759" s="1">
        <f>F762</f>
        <v>1118.9000000000001</v>
      </c>
      <c r="I759" s="1">
        <f>(H759-E756)</f>
        <v>629.80000000000007</v>
      </c>
      <c r="J759" s="1">
        <v>0</v>
      </c>
    </row>
    <row r="760" spans="1:10">
      <c r="A760" s="3"/>
      <c r="C760" s="1"/>
      <c r="D760" s="1">
        <v>1.0450999999999999</v>
      </c>
      <c r="E760" s="1">
        <v>444.28</v>
      </c>
      <c r="F760" s="1">
        <v>1118.9000000000001</v>
      </c>
      <c r="G760" s="1"/>
      <c r="H760" s="1"/>
      <c r="I760" s="1"/>
      <c r="J760" s="4"/>
    </row>
    <row r="761" spans="1:10">
      <c r="A761" s="3"/>
      <c r="C761" s="1"/>
      <c r="D761" s="1">
        <f>D759-D760</f>
        <v>-5.0899999999999945E-2</v>
      </c>
      <c r="E761" s="1">
        <f>E759-E760</f>
        <v>22.590000000000032</v>
      </c>
      <c r="F761" s="1">
        <f>F759-F760</f>
        <v>0</v>
      </c>
      <c r="G761" s="1"/>
      <c r="H761" s="1"/>
      <c r="I761" s="1"/>
      <c r="J761" s="5"/>
    </row>
    <row r="762" spans="1:10">
      <c r="A762" s="3"/>
      <c r="B762" s="1"/>
      <c r="C762" s="1"/>
      <c r="D762" s="1"/>
      <c r="E762" s="1">
        <f>ROUND(E759+(E761/D761)*(C759-D759),1)</f>
        <v>464.3</v>
      </c>
      <c r="F762" s="1">
        <f>ROUND(F759+(F761/D761)*(C759-D759),1)</f>
        <v>1118.9000000000001</v>
      </c>
      <c r="G762" s="1"/>
      <c r="H762" s="1"/>
      <c r="I762" s="1"/>
      <c r="J762" s="5"/>
    </row>
    <row r="763" spans="1:10">
      <c r="A763" s="3"/>
    </row>
    <row r="764" spans="1:10">
      <c r="A764" s="3"/>
      <c r="B764" s="4" t="s">
        <v>54</v>
      </c>
    </row>
    <row r="765" spans="1:10">
      <c r="A765" s="3"/>
      <c r="B765" s="1">
        <f>I759</f>
        <v>629.80000000000007</v>
      </c>
      <c r="I765" s="5"/>
      <c r="J765" s="5"/>
    </row>
    <row r="766" spans="1:10">
      <c r="A766" s="3"/>
      <c r="I766" s="5"/>
      <c r="J766" s="5"/>
    </row>
    <row r="767" spans="1:10">
      <c r="A767" s="3" t="s">
        <v>79</v>
      </c>
      <c r="B767" s="27" t="s">
        <v>57</v>
      </c>
      <c r="C767" s="27" t="s">
        <v>71</v>
      </c>
      <c r="D767" s="27" t="s">
        <v>69</v>
      </c>
      <c r="E767" s="27" t="s">
        <v>68</v>
      </c>
      <c r="F767" s="27" t="s">
        <v>70</v>
      </c>
      <c r="G767" s="27" t="s">
        <v>72</v>
      </c>
    </row>
    <row r="768" spans="1:10">
      <c r="A768" s="3"/>
      <c r="B768" s="28">
        <f>G759</f>
        <v>464.3</v>
      </c>
      <c r="C768" s="28">
        <f>ROUND((I756+B765)*B744,1)</f>
        <v>19871.3</v>
      </c>
      <c r="D768" s="28">
        <f>ROUND((H756+J759)*B744,1)</f>
        <v>344.2</v>
      </c>
      <c r="E768" s="28">
        <f>ROUND(B768*(100/14.50381),1)</f>
        <v>3201.2</v>
      </c>
      <c r="F768" s="28">
        <f>ROUND(D768*(1/0.947831),1)</f>
        <v>363.1</v>
      </c>
      <c r="G768" s="28">
        <f>ROUND(C768*(1/0.947831),1)</f>
        <v>20965</v>
      </c>
    </row>
    <row r="770" spans="1:11">
      <c r="A770" s="3" t="s">
        <v>154</v>
      </c>
    </row>
    <row r="771" spans="1:11">
      <c r="A771" s="3" t="s">
        <v>59</v>
      </c>
      <c r="B771" s="1"/>
      <c r="C771" s="1"/>
      <c r="D771" s="1"/>
      <c r="E771" s="1"/>
      <c r="F771" s="1"/>
      <c r="G771" s="1"/>
      <c r="H771" s="1"/>
      <c r="I771" s="1"/>
    </row>
    <row r="772" spans="1:11">
      <c r="A772" s="24" t="s">
        <v>1</v>
      </c>
      <c r="B772" s="3" t="s">
        <v>2</v>
      </c>
      <c r="C772" s="3" t="s">
        <v>3</v>
      </c>
      <c r="D772" s="3" t="s">
        <v>14</v>
      </c>
      <c r="E772" s="3" t="s">
        <v>7</v>
      </c>
      <c r="F772" s="3" t="s">
        <v>151</v>
      </c>
      <c r="G772" s="3" t="s">
        <v>11</v>
      </c>
      <c r="H772" s="19" t="s">
        <v>77</v>
      </c>
    </row>
    <row r="773" spans="1:11">
      <c r="A773" s="3"/>
      <c r="B773" s="3" t="s">
        <v>5</v>
      </c>
      <c r="C773" s="6">
        <v>2</v>
      </c>
      <c r="D773" s="1">
        <f>K773</f>
        <v>5</v>
      </c>
      <c r="E773" s="18">
        <f>K774</f>
        <v>29</v>
      </c>
      <c r="F773" s="8">
        <f>K775</f>
        <v>9</v>
      </c>
      <c r="G773" s="1">
        <f>K776</f>
        <v>29</v>
      </c>
      <c r="H773" s="7">
        <v>8.3139999999999993E-5</v>
      </c>
      <c r="K773" s="1">
        <f>'ITEM Nº1'!D10</f>
        <v>5</v>
      </c>
    </row>
    <row r="774" spans="1:11">
      <c r="A774" s="3"/>
      <c r="B774" s="1"/>
      <c r="C774" s="1"/>
      <c r="D774" s="5"/>
      <c r="E774" s="4"/>
      <c r="F774" s="5"/>
      <c r="K774" s="1">
        <f>'ITEM Nº1'!D11</f>
        <v>29</v>
      </c>
    </row>
    <row r="775" spans="1:11">
      <c r="A775" s="24" t="s">
        <v>6</v>
      </c>
      <c r="B775" s="3" t="s">
        <v>7</v>
      </c>
      <c r="C775" s="22" t="s">
        <v>8</v>
      </c>
      <c r="D775" s="3" t="s">
        <v>9</v>
      </c>
      <c r="E775" s="22" t="s">
        <v>10</v>
      </c>
      <c r="F775" s="3" t="s">
        <v>11</v>
      </c>
      <c r="H775" s="1"/>
      <c r="K775" s="1">
        <f>'ITEM Nº1'!D12</f>
        <v>9</v>
      </c>
    </row>
    <row r="776" spans="1:11">
      <c r="A776" s="3"/>
      <c r="B776" s="40">
        <f>E773</f>
        <v>29</v>
      </c>
      <c r="D776" s="9">
        <f>((D778*D780)/H773)</f>
        <v>167.86111111111109</v>
      </c>
      <c r="F776" s="40">
        <f>G773</f>
        <v>29</v>
      </c>
      <c r="K776" s="1">
        <f>'ITEM Nº1'!D13</f>
        <v>29</v>
      </c>
    </row>
    <row r="777" spans="1:11">
      <c r="A777" s="3"/>
      <c r="B777" s="3" t="s">
        <v>14</v>
      </c>
      <c r="C777" s="22" t="s">
        <v>12</v>
      </c>
      <c r="D777" s="3" t="s">
        <v>80</v>
      </c>
      <c r="E777" s="22" t="s">
        <v>13</v>
      </c>
      <c r="F777" s="3" t="s">
        <v>151</v>
      </c>
    </row>
    <row r="778" spans="1:11">
      <c r="A778" s="3"/>
      <c r="B778" s="40">
        <f>D773</f>
        <v>5</v>
      </c>
      <c r="C778" s="22" t="s">
        <v>15</v>
      </c>
      <c r="D778" s="5">
        <f>B778</f>
        <v>5</v>
      </c>
      <c r="E778" s="22" t="s">
        <v>17</v>
      </c>
      <c r="F778" s="40">
        <f>F773</f>
        <v>9</v>
      </c>
    </row>
    <row r="779" spans="1:11">
      <c r="A779" s="3"/>
      <c r="B779" s="3" t="s">
        <v>29</v>
      </c>
      <c r="C779" s="22" t="s">
        <v>19</v>
      </c>
      <c r="D779" s="3" t="s">
        <v>30</v>
      </c>
      <c r="E779" s="22" t="s">
        <v>19</v>
      </c>
      <c r="F779" s="3" t="s">
        <v>31</v>
      </c>
    </row>
    <row r="780" spans="1:11">
      <c r="A780" s="3"/>
      <c r="B780" s="10">
        <f>(H773*(B776+273.15)/B778)</f>
        <v>5.024150199999999E-3</v>
      </c>
      <c r="C780" s="10"/>
      <c r="D780" s="10">
        <f>F780</f>
        <v>2.791194555555555E-3</v>
      </c>
      <c r="E780" s="10"/>
      <c r="F780" s="10">
        <f>(H773*(F776+273.15)/F778)</f>
        <v>2.791194555555555E-3</v>
      </c>
    </row>
    <row r="781" spans="1:11">
      <c r="A781" s="3"/>
      <c r="B781" s="1"/>
      <c r="C781" s="1"/>
      <c r="D781" s="1"/>
      <c r="E781" s="1"/>
      <c r="F781" s="1"/>
      <c r="G781" s="1"/>
      <c r="H781" s="1"/>
      <c r="I781" s="1"/>
      <c r="J781" s="1"/>
    </row>
    <row r="782" spans="1:11">
      <c r="A782" s="24" t="s">
        <v>23</v>
      </c>
      <c r="B782" s="27" t="s">
        <v>73</v>
      </c>
      <c r="C782" s="29" t="s">
        <v>75</v>
      </c>
      <c r="D782" s="27" t="s">
        <v>74</v>
      </c>
      <c r="E782" s="29" t="s">
        <v>76</v>
      </c>
      <c r="F782" s="11" t="s">
        <v>26</v>
      </c>
      <c r="G782" s="27" t="s">
        <v>73</v>
      </c>
      <c r="H782" s="29" t="s">
        <v>75</v>
      </c>
      <c r="I782" s="27" t="s">
        <v>24</v>
      </c>
      <c r="J782" s="29" t="s">
        <v>76</v>
      </c>
    </row>
    <row r="783" spans="1:11">
      <c r="A783" s="3"/>
      <c r="B783" s="31">
        <f>ROUND((H773*(D776-(B776+273.15)))*(1/0.01),2)</f>
        <v>-1.1200000000000001</v>
      </c>
      <c r="C783" s="31">
        <f>ROUND((C773*H773*(D776-(B776+273.15)))*(1/0.01),2)</f>
        <v>-2.23</v>
      </c>
      <c r="D783" s="31">
        <f>C783+B783</f>
        <v>-3.35</v>
      </c>
      <c r="E783" s="31">
        <f>ROUND(((C773+1)*H773*(D776-(B776+273.15)))*(1/0.01),2)</f>
        <v>-3.35</v>
      </c>
      <c r="F783" s="10"/>
      <c r="G783" s="31">
        <f>ROUND(H773*(F776+273.15)*(LN(F780/D780)),2)</f>
        <v>0</v>
      </c>
      <c r="H783" s="31">
        <f>ROUND((C773*H773*((F776+273.15)-D776))*100,2)</f>
        <v>2.23</v>
      </c>
      <c r="I783" s="31">
        <f>H783+G783</f>
        <v>2.23</v>
      </c>
      <c r="J783" s="31">
        <f>ROUND(((C773+1)*H773*((F776+273.15)-D776))*100,2)</f>
        <v>3.35</v>
      </c>
    </row>
    <row r="784" spans="1:11">
      <c r="A784" s="3"/>
      <c r="B784" s="1"/>
      <c r="C784" s="1"/>
      <c r="D784" s="1"/>
      <c r="E784" s="1"/>
      <c r="F784" s="1"/>
      <c r="G784" s="1"/>
      <c r="H784" s="1"/>
      <c r="J784" s="1"/>
    </row>
    <row r="785" spans="1:10">
      <c r="A785" s="24" t="s">
        <v>27</v>
      </c>
      <c r="B785" s="27" t="s">
        <v>73</v>
      </c>
      <c r="C785" s="27" t="s">
        <v>74</v>
      </c>
      <c r="D785" s="29" t="s">
        <v>75</v>
      </c>
      <c r="E785" s="29" t="s">
        <v>76</v>
      </c>
      <c r="G785" s="1"/>
      <c r="H785" s="1"/>
      <c r="J785" s="1"/>
    </row>
    <row r="786" spans="1:10">
      <c r="A786" s="3"/>
      <c r="B786" s="31">
        <f>B783+G783</f>
        <v>-1.1200000000000001</v>
      </c>
      <c r="C786" s="31">
        <f>D783+I783</f>
        <v>-1.1200000000000001</v>
      </c>
      <c r="D786" s="31">
        <f>C783+H783</f>
        <v>0</v>
      </c>
      <c r="E786" s="31">
        <f>E783+J783</f>
        <v>0</v>
      </c>
      <c r="G786" s="1"/>
      <c r="H786" s="1"/>
      <c r="I786" s="1"/>
      <c r="J786" s="1"/>
    </row>
    <row r="787" spans="1:10">
      <c r="A787" s="3"/>
      <c r="B787" s="1"/>
      <c r="C787" s="1"/>
      <c r="D787" s="1"/>
      <c r="E787" s="1"/>
      <c r="F787" s="1"/>
      <c r="G787" s="1"/>
      <c r="H787" s="1"/>
      <c r="I787" s="1"/>
      <c r="J787" s="1"/>
    </row>
    <row r="788" spans="1:10">
      <c r="A788" s="24" t="s">
        <v>28</v>
      </c>
      <c r="B788" s="3" t="s">
        <v>7</v>
      </c>
      <c r="C788" s="22" t="s">
        <v>8</v>
      </c>
      <c r="D788" s="3" t="s">
        <v>9</v>
      </c>
      <c r="E788" s="22" t="s">
        <v>10</v>
      </c>
      <c r="F788" s="3" t="s">
        <v>11</v>
      </c>
      <c r="G788" s="1"/>
      <c r="H788" s="1"/>
      <c r="I788" s="1"/>
      <c r="J788" s="1"/>
    </row>
    <row r="789" spans="1:10">
      <c r="A789" s="3"/>
      <c r="B789" s="40">
        <f>E773</f>
        <v>29</v>
      </c>
      <c r="D789" s="9">
        <f>(D791*D793/H773)</f>
        <v>543.87</v>
      </c>
      <c r="F789" s="40">
        <f>G773</f>
        <v>29</v>
      </c>
      <c r="G789" s="1"/>
      <c r="H789" s="1"/>
      <c r="I789" s="1"/>
      <c r="J789" s="1"/>
    </row>
    <row r="790" spans="1:10">
      <c r="A790" s="3"/>
      <c r="B790" s="3" t="s">
        <v>14</v>
      </c>
      <c r="C790" s="22" t="s">
        <v>13</v>
      </c>
      <c r="D790" s="3" t="s">
        <v>16</v>
      </c>
      <c r="E790" s="22" t="s">
        <v>12</v>
      </c>
      <c r="F790" s="3" t="s">
        <v>18</v>
      </c>
      <c r="G790" s="1"/>
      <c r="H790" s="1"/>
      <c r="I790" s="1"/>
      <c r="J790" s="1"/>
    </row>
    <row r="791" spans="1:10">
      <c r="A791" s="3"/>
      <c r="B791" s="40">
        <f>D773</f>
        <v>5</v>
      </c>
      <c r="C791" s="22" t="s">
        <v>17</v>
      </c>
      <c r="D791" s="5">
        <f>F791</f>
        <v>9</v>
      </c>
      <c r="E791" s="22" t="s">
        <v>15</v>
      </c>
      <c r="F791" s="40">
        <f>F773</f>
        <v>9</v>
      </c>
      <c r="G791" s="1"/>
      <c r="H791" s="1"/>
      <c r="I791" s="1"/>
      <c r="J791" s="1"/>
    </row>
    <row r="792" spans="1:10">
      <c r="A792" s="3"/>
      <c r="B792" s="3" t="s">
        <v>29</v>
      </c>
      <c r="C792" s="22" t="s">
        <v>19</v>
      </c>
      <c r="D792" s="3" t="s">
        <v>30</v>
      </c>
      <c r="E792" s="22" t="s">
        <v>19</v>
      </c>
      <c r="F792" s="3" t="s">
        <v>31</v>
      </c>
      <c r="G792" s="1"/>
      <c r="H792" s="1"/>
      <c r="I792" s="1"/>
      <c r="J792" s="1"/>
    </row>
    <row r="793" spans="1:10">
      <c r="A793" s="3"/>
      <c r="B793" s="20">
        <f>B780</f>
        <v>5.024150199999999E-3</v>
      </c>
      <c r="C793" s="1"/>
      <c r="D793" s="20">
        <f>B793</f>
        <v>5.024150199999999E-3</v>
      </c>
      <c r="E793" s="13"/>
      <c r="F793" s="13">
        <f>H773*(F789+273.15)/F791</f>
        <v>2.791194555555555E-3</v>
      </c>
      <c r="G793" s="1"/>
      <c r="H793" s="1"/>
      <c r="I793" s="1"/>
      <c r="J793" s="1"/>
    </row>
    <row r="794" spans="1:10">
      <c r="A794" s="3"/>
      <c r="B794" s="1"/>
      <c r="C794" s="1"/>
      <c r="D794" s="1"/>
      <c r="E794" s="1"/>
      <c r="F794" s="1"/>
      <c r="G794" s="1"/>
      <c r="H794" s="1"/>
      <c r="I794" s="1"/>
      <c r="J794" s="1"/>
    </row>
    <row r="795" spans="1:10">
      <c r="A795" s="24" t="s">
        <v>23</v>
      </c>
      <c r="B795" s="27" t="s">
        <v>73</v>
      </c>
      <c r="C795" s="29" t="s">
        <v>75</v>
      </c>
      <c r="D795" s="27" t="s">
        <v>74</v>
      </c>
      <c r="E795" s="29" t="s">
        <v>76</v>
      </c>
      <c r="F795" s="11" t="s">
        <v>26</v>
      </c>
      <c r="G795" s="27" t="s">
        <v>73</v>
      </c>
      <c r="H795" s="29" t="s">
        <v>75</v>
      </c>
      <c r="I795" s="27" t="s">
        <v>74</v>
      </c>
      <c r="J795" s="29" t="s">
        <v>25</v>
      </c>
    </row>
    <row r="796" spans="1:10">
      <c r="A796" s="3"/>
      <c r="B796" s="28">
        <f>H773*(B789+273.15)*(LN(D793/B793))</f>
        <v>0</v>
      </c>
      <c r="C796" s="31">
        <f>(C773*H773*(D789-(B789+273.15)))*100</f>
        <v>4.0193201599999995</v>
      </c>
      <c r="D796" s="31">
        <f>C796+B796</f>
        <v>4.0193201599999995</v>
      </c>
      <c r="E796" s="31">
        <f>((C773+1)*H773*(D789-(B789+273.15)))*100</f>
        <v>6.0289802400000001</v>
      </c>
      <c r="F796" s="1"/>
      <c r="G796" s="31">
        <f>(H773*((F789+273.15)-D789))*100</f>
        <v>-2.0096600799999997</v>
      </c>
      <c r="H796" s="31">
        <f>(C773*H773*((F789+273.15)-D789))*100</f>
        <v>-4.0193201599999995</v>
      </c>
      <c r="I796" s="31">
        <f>H796+G796</f>
        <v>-6.0289802399999992</v>
      </c>
      <c r="J796" s="31">
        <f>((C773+1)*H773*((F789+273.15)-D789))*100</f>
        <v>-6.0289802400000001</v>
      </c>
    </row>
    <row r="797" spans="1:10">
      <c r="A797" s="3"/>
      <c r="B797" s="1"/>
      <c r="C797" s="1"/>
      <c r="D797" s="1"/>
      <c r="E797" s="1"/>
      <c r="F797" s="1"/>
      <c r="G797" s="1"/>
      <c r="I797" s="1"/>
      <c r="J797" s="1"/>
    </row>
    <row r="798" spans="1:10">
      <c r="A798" s="24" t="s">
        <v>27</v>
      </c>
      <c r="B798" s="27" t="s">
        <v>73</v>
      </c>
      <c r="C798" s="27" t="s">
        <v>74</v>
      </c>
      <c r="D798" s="29" t="s">
        <v>75</v>
      </c>
      <c r="E798" s="29" t="s">
        <v>76</v>
      </c>
      <c r="F798" s="1"/>
      <c r="I798" s="1"/>
      <c r="J798" s="1"/>
    </row>
    <row r="799" spans="1:10">
      <c r="A799" s="3"/>
      <c r="B799" s="31">
        <f>B796+G796</f>
        <v>-2.0096600799999997</v>
      </c>
      <c r="C799" s="31">
        <f>D796+I796</f>
        <v>-2.0096600799999997</v>
      </c>
      <c r="D799" s="28">
        <f>C796+H796</f>
        <v>0</v>
      </c>
      <c r="E799" s="28">
        <f>E796+J796</f>
        <v>0</v>
      </c>
      <c r="F799" s="1"/>
      <c r="H799" s="1"/>
      <c r="I799" s="1"/>
      <c r="J799" s="1"/>
    </row>
    <row r="801" spans="1:11">
      <c r="A801" s="3" t="s">
        <v>0</v>
      </c>
      <c r="B801" s="1"/>
      <c r="C801" s="1"/>
      <c r="D801" s="1"/>
      <c r="E801" s="1"/>
      <c r="F801" s="1"/>
      <c r="G801" s="1"/>
      <c r="H801" s="1"/>
      <c r="I801" s="1"/>
      <c r="J801" s="1"/>
    </row>
    <row r="802" spans="1:11">
      <c r="A802" s="24" t="s">
        <v>1</v>
      </c>
      <c r="B802" s="3" t="s">
        <v>32</v>
      </c>
      <c r="C802" s="3" t="s">
        <v>78</v>
      </c>
      <c r="D802" s="3" t="s">
        <v>60</v>
      </c>
      <c r="E802" s="3" t="s">
        <v>62</v>
      </c>
      <c r="F802" s="3" t="s">
        <v>61</v>
      </c>
      <c r="G802" s="22" t="s">
        <v>33</v>
      </c>
      <c r="H802" s="46"/>
      <c r="I802" s="46"/>
      <c r="J802" s="46"/>
    </row>
    <row r="803" spans="1:11">
      <c r="A803" s="3"/>
      <c r="B803" s="4" t="s">
        <v>34</v>
      </c>
      <c r="C803" s="5">
        <f>K803</f>
        <v>9.98</v>
      </c>
      <c r="D803" s="5">
        <f>K804</f>
        <v>18.89</v>
      </c>
      <c r="E803" s="5">
        <f>K805</f>
        <v>7.3825000000000003</v>
      </c>
      <c r="F803" s="5">
        <f>K806</f>
        <v>0.53800000000000003</v>
      </c>
      <c r="G803" s="32" t="s">
        <v>35</v>
      </c>
      <c r="H803" s="46"/>
      <c r="I803" s="46"/>
      <c r="J803" s="46"/>
      <c r="K803" s="1">
        <f>'ITEM Nº2'!D9</f>
        <v>9.98</v>
      </c>
    </row>
    <row r="804" spans="1:11">
      <c r="A804" s="3"/>
      <c r="B804" s="1"/>
      <c r="C804" s="1"/>
      <c r="D804" s="1"/>
      <c r="E804" s="1"/>
      <c r="F804" s="1"/>
      <c r="G804" s="1"/>
      <c r="H804" s="46"/>
      <c r="I804" s="46"/>
      <c r="J804" s="46"/>
      <c r="K804" s="1">
        <f>'ITEM Nº2'!D10</f>
        <v>18.89</v>
      </c>
    </row>
    <row r="805" spans="1:11">
      <c r="A805" s="3" t="s">
        <v>81</v>
      </c>
      <c r="B805" s="3" t="s">
        <v>36</v>
      </c>
      <c r="C805" s="3" t="s">
        <v>37</v>
      </c>
      <c r="D805" s="3" t="s">
        <v>38</v>
      </c>
      <c r="E805" s="3" t="s">
        <v>39</v>
      </c>
      <c r="F805" s="3"/>
      <c r="G805" s="1"/>
      <c r="H805" s="46"/>
      <c r="I805" s="46"/>
      <c r="J805" s="46"/>
      <c r="K805" s="1">
        <f>'ITEM Nº2'!D11</f>
        <v>7.3825000000000003</v>
      </c>
    </row>
    <row r="806" spans="1:11">
      <c r="A806" s="3"/>
      <c r="B806" s="25">
        <f>ROUND(C803*2.20462,2)</f>
        <v>22</v>
      </c>
      <c r="C806" s="25">
        <f>ROUND(D803*1.8+32,2)</f>
        <v>66</v>
      </c>
      <c r="D806" s="25">
        <f>ROUND(E803*(14.6959793/1.03326),2)</f>
        <v>105</v>
      </c>
      <c r="E806" s="25">
        <f>ROUND(F803*(3.28084^3),2)</f>
        <v>19</v>
      </c>
      <c r="F806" s="13"/>
      <c r="G806" s="1"/>
      <c r="H806" s="46"/>
      <c r="I806" s="46"/>
      <c r="J806" s="46"/>
      <c r="K806" s="1">
        <f>'ITEM Nº2'!D12</f>
        <v>0.53800000000000003</v>
      </c>
    </row>
    <row r="807" spans="1:11">
      <c r="A807" s="3"/>
      <c r="B807" s="25"/>
      <c r="C807" s="23"/>
      <c r="D807" s="23"/>
      <c r="E807" s="25"/>
      <c r="G807" s="1"/>
      <c r="H807" s="46"/>
      <c r="I807" s="46"/>
      <c r="J807" s="46"/>
    </row>
    <row r="808" spans="1:11">
      <c r="A808" s="3" t="s">
        <v>82</v>
      </c>
      <c r="B808" s="23">
        <f>ROUND(B806,0)</f>
        <v>22</v>
      </c>
      <c r="C808" s="23">
        <f>ROUND(C806,0)</f>
        <v>66</v>
      </c>
      <c r="D808" s="23">
        <f>ROUND(D806,0)</f>
        <v>105</v>
      </c>
      <c r="E808" s="23">
        <f>ROUND(E806,0)</f>
        <v>19</v>
      </c>
      <c r="F808" s="21"/>
      <c r="G808" s="1"/>
      <c r="H808" s="46"/>
      <c r="I808" s="46"/>
      <c r="J808" s="46"/>
    </row>
    <row r="809" spans="1:11">
      <c r="A809" s="3"/>
      <c r="B809" s="25"/>
      <c r="C809" s="23"/>
      <c r="D809" s="23"/>
      <c r="E809" s="25"/>
      <c r="G809" s="1"/>
    </row>
    <row r="810" spans="1:11">
      <c r="A810" s="3" t="s">
        <v>40</v>
      </c>
      <c r="B810" s="3" t="s">
        <v>37</v>
      </c>
      <c r="C810" s="3" t="s">
        <v>98</v>
      </c>
      <c r="D810" s="4" t="s">
        <v>97</v>
      </c>
      <c r="E810" s="3" t="s">
        <v>96</v>
      </c>
      <c r="F810" s="3" t="s">
        <v>95</v>
      </c>
      <c r="H810" s="47" t="s">
        <v>89</v>
      </c>
      <c r="I810" s="48"/>
      <c r="J810" s="49"/>
    </row>
    <row r="811" spans="1:11">
      <c r="A811" s="3"/>
      <c r="B811" s="17">
        <f>C808</f>
        <v>66</v>
      </c>
      <c r="C811" s="1">
        <v>0.31630000000000003</v>
      </c>
      <c r="D811" s="1">
        <v>34.06</v>
      </c>
      <c r="E811" s="1">
        <v>1.6039999999999999E-2</v>
      </c>
      <c r="F811" s="1">
        <f>ROUND(E808/B808,3)</f>
        <v>0.86399999999999999</v>
      </c>
      <c r="H811" s="1"/>
      <c r="I811" s="1"/>
      <c r="J811" s="1"/>
    </row>
    <row r="812" spans="1:11">
      <c r="A812" s="3"/>
      <c r="B812" s="3"/>
      <c r="C812" s="1"/>
      <c r="D812" s="1"/>
      <c r="E812" s="1"/>
      <c r="F812" s="1"/>
      <c r="G812" s="1"/>
      <c r="H812" s="1"/>
      <c r="I812" s="1"/>
      <c r="J812" s="1"/>
    </row>
    <row r="813" spans="1:11">
      <c r="A813" s="3"/>
      <c r="B813" s="3" t="s">
        <v>38</v>
      </c>
      <c r="C813" s="3" t="s">
        <v>38</v>
      </c>
      <c r="D813" s="3" t="s">
        <v>45</v>
      </c>
      <c r="E813" s="3" t="s">
        <v>46</v>
      </c>
      <c r="F813" s="4" t="s">
        <v>47</v>
      </c>
      <c r="G813" s="4" t="s">
        <v>48</v>
      </c>
      <c r="H813" s="50" t="str">
        <f>IF(E811=D817,"líquido saturado",IF(E811&lt;D817,"líquido comprimido",IF(E811&lt;E817,"mezcla L+V",IF(E811=E817,"vapor saturado","vapor recalentado"))))</f>
        <v>líquido comprimido</v>
      </c>
      <c r="I813" s="51"/>
      <c r="J813" s="15" t="s">
        <v>99</v>
      </c>
    </row>
    <row r="814" spans="1:11">
      <c r="A814" s="3"/>
      <c r="B814" s="17">
        <f>D808</f>
        <v>105</v>
      </c>
      <c r="C814" s="1">
        <v>110.32</v>
      </c>
      <c r="D814" s="1">
        <v>1.7819999999999999E-2</v>
      </c>
      <c r="E814" s="1">
        <v>4.0369999999999999</v>
      </c>
      <c r="F814" s="1">
        <v>305.66000000000003</v>
      </c>
      <c r="G814" s="1">
        <v>1106.5</v>
      </c>
      <c r="J814" s="1">
        <f>D811</f>
        <v>34.06</v>
      </c>
    </row>
    <row r="815" spans="1:11">
      <c r="A815" s="3"/>
      <c r="B815" s="1"/>
      <c r="C815" s="1">
        <v>103.05</v>
      </c>
      <c r="D815" s="1">
        <v>1.7760000000000001E-2</v>
      </c>
      <c r="E815" s="1">
        <v>4.3070000000000004</v>
      </c>
      <c r="F815" s="1">
        <v>300.47000000000003</v>
      </c>
      <c r="G815" s="1">
        <v>1105.5999999999999</v>
      </c>
      <c r="H815" s="35" t="s">
        <v>100</v>
      </c>
      <c r="I815" s="34" t="str">
        <f>IF(F811&gt;D817,IF(F811&lt;E817,"mezcla L+V","vapor recalentado"),"líquido comprimido")</f>
        <v>mezcla L+V</v>
      </c>
      <c r="J815" s="1"/>
    </row>
    <row r="816" spans="1:11">
      <c r="A816" s="3"/>
      <c r="B816" s="1"/>
      <c r="C816" s="1">
        <f>C814-C815</f>
        <v>7.269999999999996</v>
      </c>
      <c r="D816" s="1">
        <f>D814-D815</f>
        <v>5.9999999999997555E-5</v>
      </c>
      <c r="E816" s="1">
        <f>E814-E815</f>
        <v>-0.27000000000000046</v>
      </c>
      <c r="F816" s="1">
        <f>F814-F815</f>
        <v>5.1899999999999977</v>
      </c>
      <c r="G816" s="1">
        <f>G814-G815</f>
        <v>0.90000000000009095</v>
      </c>
      <c r="H816" s="1"/>
      <c r="I816" s="1"/>
      <c r="J816" s="1"/>
    </row>
    <row r="817" spans="1:10">
      <c r="A817" s="3"/>
      <c r="B817" s="1"/>
      <c r="C817" s="1"/>
      <c r="D817" s="1">
        <f>ROUND(D814+(D816/C816)*(B814-C814),4)</f>
        <v>1.78E-2</v>
      </c>
      <c r="E817" s="1">
        <f>ROUND(E814+(E816/C816)*(B814-C814),3)</f>
        <v>4.2350000000000003</v>
      </c>
      <c r="F817" s="1">
        <f>ROUND(F814+(F816/C816)*(B814-C814),2)</f>
        <v>301.86</v>
      </c>
      <c r="G817" s="1">
        <f>ROUND(G814+(G816/C816)*(B814-C814),1)</f>
        <v>1105.8</v>
      </c>
      <c r="H817" s="1"/>
      <c r="I817" s="1"/>
      <c r="J817" s="1"/>
    </row>
    <row r="818" spans="1:10">
      <c r="A818" s="3"/>
      <c r="B818" s="1"/>
      <c r="C818" s="1"/>
      <c r="D818" s="1"/>
      <c r="E818" s="1"/>
      <c r="F818" s="1"/>
      <c r="G818" s="1"/>
      <c r="H818" s="1"/>
      <c r="I818" s="1"/>
      <c r="J818" s="1"/>
    </row>
    <row r="819" spans="1:10">
      <c r="A819" s="3"/>
      <c r="B819" s="3" t="s">
        <v>45</v>
      </c>
      <c r="C819" s="3" t="s">
        <v>46</v>
      </c>
      <c r="D819" s="3" t="s">
        <v>49</v>
      </c>
      <c r="E819" s="15" t="s">
        <v>50</v>
      </c>
      <c r="F819" s="11" t="s">
        <v>51</v>
      </c>
      <c r="G819" s="16" t="s">
        <v>52</v>
      </c>
      <c r="H819" s="4" t="s">
        <v>53</v>
      </c>
      <c r="I819" s="4" t="s">
        <v>54</v>
      </c>
      <c r="J819" s="1"/>
    </row>
    <row r="820" spans="1:10">
      <c r="A820" s="3"/>
      <c r="B820" s="1">
        <f>D817</f>
        <v>1.78E-2</v>
      </c>
      <c r="C820" s="1">
        <f>E817</f>
        <v>4.2350000000000003</v>
      </c>
      <c r="D820" s="1">
        <f>ROUND(((F811-B820)/(C820-B820)),4)</f>
        <v>0.20069999999999999</v>
      </c>
      <c r="E820" s="1">
        <f>ROUND((1-D820)*F817+G817*D820,1)</f>
        <v>463.2</v>
      </c>
      <c r="F820" s="1"/>
      <c r="G820" s="1">
        <f>(E820-J814)</f>
        <v>429.14</v>
      </c>
      <c r="H820" s="1">
        <f>ROUND(D808*(F811-E811)*(0.000947831/0.737562)*144,2)</f>
        <v>16.48</v>
      </c>
      <c r="I820" s="1">
        <f>G820+H820</f>
        <v>445.62</v>
      </c>
      <c r="J820" s="1"/>
    </row>
    <row r="821" spans="1:10">
      <c r="A821" s="3"/>
      <c r="E821" s="1"/>
      <c r="F821" s="1"/>
      <c r="G821" s="1"/>
      <c r="H821" s="1"/>
      <c r="I821" s="1"/>
    </row>
    <row r="822" spans="1:10">
      <c r="A822" s="3"/>
      <c r="B822" s="24" t="s">
        <v>55</v>
      </c>
      <c r="C822" s="12" t="s">
        <v>56</v>
      </c>
      <c r="D822" s="3" t="s">
        <v>90</v>
      </c>
      <c r="E822" s="3" t="s">
        <v>91</v>
      </c>
      <c r="F822" s="4" t="s">
        <v>92</v>
      </c>
      <c r="G822" s="3" t="s">
        <v>93</v>
      </c>
      <c r="H822" s="4" t="s">
        <v>94</v>
      </c>
      <c r="I822" s="16" t="s">
        <v>52</v>
      </c>
      <c r="J822" s="4" t="s">
        <v>53</v>
      </c>
    </row>
    <row r="823" spans="1:10">
      <c r="A823" s="3"/>
      <c r="B823" s="14"/>
      <c r="C823" s="21">
        <f>F811</f>
        <v>0.86399999999999999</v>
      </c>
      <c r="D823" s="1">
        <v>0.94620000000000004</v>
      </c>
      <c r="E823" s="1">
        <v>490.32</v>
      </c>
      <c r="F823" s="1">
        <v>1118.9000000000001</v>
      </c>
      <c r="G823" s="1">
        <f>E826</f>
        <v>534.4</v>
      </c>
      <c r="H823" s="1">
        <f>F826</f>
        <v>1118.7</v>
      </c>
      <c r="I823" s="1">
        <f>(H823-E820)</f>
        <v>655.5</v>
      </c>
      <c r="J823" s="1">
        <v>0</v>
      </c>
    </row>
    <row r="824" spans="1:10">
      <c r="A824" s="3"/>
      <c r="C824" s="1"/>
      <c r="D824" s="1">
        <v>0.90080000000000005</v>
      </c>
      <c r="E824" s="1">
        <v>514.66999999999996</v>
      </c>
      <c r="F824" s="1">
        <v>1118.8</v>
      </c>
      <c r="G824" s="1"/>
      <c r="H824" s="1"/>
      <c r="I824" s="1"/>
      <c r="J824" s="4"/>
    </row>
    <row r="825" spans="1:10">
      <c r="A825" s="3"/>
      <c r="C825" s="1"/>
      <c r="D825" s="1">
        <f>D823-D824</f>
        <v>4.5399999999999996E-2</v>
      </c>
      <c r="E825" s="1">
        <f>E823-E824</f>
        <v>-24.349999999999966</v>
      </c>
      <c r="F825" s="1">
        <f>F823-F824</f>
        <v>0.10000000000013642</v>
      </c>
      <c r="G825" s="1"/>
      <c r="H825" s="1"/>
      <c r="I825" s="1"/>
      <c r="J825" s="5"/>
    </row>
    <row r="826" spans="1:10">
      <c r="A826" s="3"/>
      <c r="B826" s="1"/>
      <c r="C826" s="1"/>
      <c r="D826" s="1"/>
      <c r="E826" s="1">
        <f>ROUND(E823+(E825/D825)*(C823-D823),1)</f>
        <v>534.4</v>
      </c>
      <c r="F826" s="1">
        <f>ROUND(F823+(F825/D825)*(C823-D823),1)</f>
        <v>1118.7</v>
      </c>
      <c r="G826" s="1"/>
      <c r="H826" s="1"/>
      <c r="I826" s="1"/>
      <c r="J826" s="5"/>
    </row>
    <row r="827" spans="1:10">
      <c r="A827" s="3"/>
    </row>
    <row r="828" spans="1:10">
      <c r="A828" s="3"/>
      <c r="B828" s="4" t="s">
        <v>54</v>
      </c>
    </row>
    <row r="829" spans="1:10">
      <c r="A829" s="3"/>
      <c r="B829" s="1">
        <f>I823</f>
        <v>655.5</v>
      </c>
      <c r="I829" s="5"/>
      <c r="J829" s="5"/>
    </row>
    <row r="830" spans="1:10">
      <c r="A830" s="3"/>
      <c r="I830" s="5"/>
      <c r="J830" s="5"/>
    </row>
    <row r="831" spans="1:10">
      <c r="A831" s="3" t="s">
        <v>79</v>
      </c>
      <c r="B831" s="27" t="s">
        <v>57</v>
      </c>
      <c r="C831" s="27" t="s">
        <v>71</v>
      </c>
      <c r="D831" s="27" t="s">
        <v>69</v>
      </c>
      <c r="E831" s="27" t="s">
        <v>68</v>
      </c>
      <c r="F831" s="27" t="s">
        <v>70</v>
      </c>
      <c r="G831" s="27" t="s">
        <v>72</v>
      </c>
    </row>
    <row r="832" spans="1:10">
      <c r="A832" s="3"/>
      <c r="B832" s="28">
        <f>G823</f>
        <v>534.4</v>
      </c>
      <c r="C832" s="28">
        <f>ROUND((I820+B829)*B808,1)</f>
        <v>24224.6</v>
      </c>
      <c r="D832" s="28">
        <f>ROUND((H820+J823)*B808,1)</f>
        <v>362.6</v>
      </c>
      <c r="E832" s="28">
        <f>ROUND(B832*(100/14.50381),1)</f>
        <v>3684.5</v>
      </c>
      <c r="F832" s="28">
        <f>ROUND(D832*(1/0.947831),1)</f>
        <v>382.6</v>
      </c>
      <c r="G832" s="28">
        <f>ROUND(C832*(1/0.947831),1)</f>
        <v>25557.9</v>
      </c>
    </row>
    <row r="834" spans="1:11">
      <c r="A834" s="3" t="s">
        <v>155</v>
      </c>
    </row>
    <row r="835" spans="1:11">
      <c r="A835" s="3" t="s">
        <v>59</v>
      </c>
      <c r="B835" s="1"/>
      <c r="C835" s="1"/>
      <c r="D835" s="1"/>
      <c r="E835" s="1"/>
      <c r="F835" s="1"/>
      <c r="G835" s="1"/>
      <c r="H835" s="1"/>
      <c r="I835" s="1"/>
    </row>
    <row r="836" spans="1:11">
      <c r="A836" s="24" t="s">
        <v>1</v>
      </c>
      <c r="B836" s="3" t="s">
        <v>2</v>
      </c>
      <c r="C836" s="3" t="s">
        <v>3</v>
      </c>
      <c r="D836" s="3" t="s">
        <v>14</v>
      </c>
      <c r="E836" s="3" t="s">
        <v>7</v>
      </c>
      <c r="F836" s="3" t="s">
        <v>151</v>
      </c>
      <c r="G836" s="3" t="s">
        <v>11</v>
      </c>
      <c r="H836" s="19" t="s">
        <v>77</v>
      </c>
    </row>
    <row r="837" spans="1:11">
      <c r="A837" s="3"/>
      <c r="B837" s="3" t="s">
        <v>5</v>
      </c>
      <c r="C837" s="6">
        <v>2</v>
      </c>
      <c r="D837" s="1">
        <f>K837</f>
        <v>6</v>
      </c>
      <c r="E837" s="18">
        <f>K838</f>
        <v>30</v>
      </c>
      <c r="F837" s="8">
        <f>K839</f>
        <v>10</v>
      </c>
      <c r="G837" s="1">
        <f>K840</f>
        <v>30</v>
      </c>
      <c r="H837" s="7">
        <v>8.3139999999999993E-5</v>
      </c>
      <c r="K837" s="1">
        <f>'ITEM Nº1'!E10</f>
        <v>6</v>
      </c>
    </row>
    <row r="838" spans="1:11">
      <c r="A838" s="3"/>
      <c r="B838" s="1"/>
      <c r="C838" s="1"/>
      <c r="D838" s="5"/>
      <c r="E838" s="4"/>
      <c r="F838" s="5"/>
      <c r="K838" s="1">
        <f>'ITEM Nº1'!E11</f>
        <v>30</v>
      </c>
    </row>
    <row r="839" spans="1:11">
      <c r="A839" s="24" t="s">
        <v>6</v>
      </c>
      <c r="B839" s="3" t="s">
        <v>7</v>
      </c>
      <c r="C839" s="22" t="s">
        <v>8</v>
      </c>
      <c r="D839" s="3" t="s">
        <v>9</v>
      </c>
      <c r="E839" s="22" t="s">
        <v>10</v>
      </c>
      <c r="F839" s="3" t="s">
        <v>11</v>
      </c>
      <c r="H839" s="1"/>
      <c r="K839" s="1">
        <f>'ITEM Nº1'!E12</f>
        <v>10</v>
      </c>
    </row>
    <row r="840" spans="1:11">
      <c r="A840" s="3"/>
      <c r="B840" s="40">
        <f>E837</f>
        <v>30</v>
      </c>
      <c r="D840" s="9">
        <f>((D842*D844)/H837)</f>
        <v>181.89</v>
      </c>
      <c r="F840" s="40">
        <f>G837</f>
        <v>30</v>
      </c>
      <c r="K840" s="1">
        <f>'ITEM Nº1'!E13</f>
        <v>30</v>
      </c>
    </row>
    <row r="841" spans="1:11">
      <c r="A841" s="3"/>
      <c r="B841" s="3" t="s">
        <v>14</v>
      </c>
      <c r="C841" s="22" t="s">
        <v>12</v>
      </c>
      <c r="D841" s="3" t="s">
        <v>80</v>
      </c>
      <c r="E841" s="22" t="s">
        <v>13</v>
      </c>
      <c r="F841" s="3" t="s">
        <v>151</v>
      </c>
    </row>
    <row r="842" spans="1:11">
      <c r="A842" s="3"/>
      <c r="B842" s="40">
        <f>D837</f>
        <v>6</v>
      </c>
      <c r="C842" s="22" t="s">
        <v>15</v>
      </c>
      <c r="D842" s="5">
        <f>B842</f>
        <v>6</v>
      </c>
      <c r="E842" s="22" t="s">
        <v>17</v>
      </c>
      <c r="F842" s="40">
        <f>F837</f>
        <v>10</v>
      </c>
    </row>
    <row r="843" spans="1:11">
      <c r="A843" s="3"/>
      <c r="B843" s="3" t="s">
        <v>29</v>
      </c>
      <c r="C843" s="22" t="s">
        <v>19</v>
      </c>
      <c r="D843" s="3" t="s">
        <v>30</v>
      </c>
      <c r="E843" s="22" t="s">
        <v>19</v>
      </c>
      <c r="F843" s="3" t="s">
        <v>31</v>
      </c>
    </row>
    <row r="844" spans="1:11">
      <c r="A844" s="3"/>
      <c r="B844" s="10">
        <f>(H837*(B840+273.15)/B842)</f>
        <v>4.2006484999999993E-3</v>
      </c>
      <c r="C844" s="10"/>
      <c r="D844" s="10">
        <f>F844</f>
        <v>2.5203890999999996E-3</v>
      </c>
      <c r="E844" s="10"/>
      <c r="F844" s="10">
        <f>(H837*(F840+273.15)/F842)</f>
        <v>2.5203890999999996E-3</v>
      </c>
    </row>
    <row r="845" spans="1:11">
      <c r="A845" s="3"/>
      <c r="B845" s="1"/>
      <c r="C845" s="1"/>
      <c r="D845" s="1"/>
      <c r="E845" s="1"/>
      <c r="F845" s="1"/>
      <c r="G845" s="1"/>
      <c r="H845" s="1"/>
      <c r="I845" s="1"/>
      <c r="J845" s="1"/>
    </row>
    <row r="846" spans="1:11">
      <c r="A846" s="24" t="s">
        <v>23</v>
      </c>
      <c r="B846" s="27" t="s">
        <v>73</v>
      </c>
      <c r="C846" s="29" t="s">
        <v>75</v>
      </c>
      <c r="D846" s="27" t="s">
        <v>74</v>
      </c>
      <c r="E846" s="29" t="s">
        <v>76</v>
      </c>
      <c r="F846" s="11" t="s">
        <v>26</v>
      </c>
      <c r="G846" s="27" t="s">
        <v>73</v>
      </c>
      <c r="H846" s="29" t="s">
        <v>75</v>
      </c>
      <c r="I846" s="27" t="s">
        <v>24</v>
      </c>
      <c r="J846" s="29" t="s">
        <v>76</v>
      </c>
    </row>
    <row r="847" spans="1:11">
      <c r="A847" s="3"/>
      <c r="B847" s="31">
        <f>ROUND((H837*(D840-(B840+273.15)))*(1/0.01),2)</f>
        <v>-1.01</v>
      </c>
      <c r="C847" s="31">
        <f>ROUND((C837*H837*(D840-(B840+273.15)))*(1/0.01),2)</f>
        <v>-2.02</v>
      </c>
      <c r="D847" s="31">
        <f>C847+B847</f>
        <v>-3.0300000000000002</v>
      </c>
      <c r="E847" s="31">
        <f>ROUND(((C837+1)*H837*(D840-(B840+273.15)))*(1/0.01),2)</f>
        <v>-3.02</v>
      </c>
      <c r="F847" s="10"/>
      <c r="G847" s="31">
        <f>ROUND(H837*(F840+273.15)*(LN(F844/D844)),2)</f>
        <v>0</v>
      </c>
      <c r="H847" s="31">
        <f>ROUND((C837*H837*((F840+273.15)-D840))*100,2)</f>
        <v>2.02</v>
      </c>
      <c r="I847" s="31">
        <f>H847+G847</f>
        <v>2.02</v>
      </c>
      <c r="J847" s="31">
        <f>ROUND(((C837+1)*H837*((F840+273.15)-D840))*100,2)</f>
        <v>3.02</v>
      </c>
    </row>
    <row r="848" spans="1:11">
      <c r="A848" s="3"/>
      <c r="B848" s="1"/>
      <c r="C848" s="1"/>
      <c r="D848" s="1"/>
      <c r="E848" s="1"/>
      <c r="F848" s="1"/>
      <c r="G848" s="1"/>
      <c r="H848" s="1"/>
      <c r="J848" s="1"/>
    </row>
    <row r="849" spans="1:10">
      <c r="A849" s="24" t="s">
        <v>27</v>
      </c>
      <c r="B849" s="27" t="s">
        <v>73</v>
      </c>
      <c r="C849" s="27" t="s">
        <v>74</v>
      </c>
      <c r="D849" s="29" t="s">
        <v>75</v>
      </c>
      <c r="E849" s="29" t="s">
        <v>76</v>
      </c>
      <c r="G849" s="1"/>
      <c r="H849" s="1"/>
      <c r="J849" s="1"/>
    </row>
    <row r="850" spans="1:10">
      <c r="A850" s="3"/>
      <c r="B850" s="31">
        <f>B847+G847</f>
        <v>-1.01</v>
      </c>
      <c r="C850" s="31">
        <f>D847+I847</f>
        <v>-1.0100000000000002</v>
      </c>
      <c r="D850" s="31">
        <f>C847+H847</f>
        <v>0</v>
      </c>
      <c r="E850" s="31">
        <f>E847+J847</f>
        <v>0</v>
      </c>
      <c r="G850" s="1"/>
      <c r="H850" s="1"/>
      <c r="I850" s="1"/>
      <c r="J850" s="1"/>
    </row>
    <row r="851" spans="1:10">
      <c r="A851" s="3"/>
      <c r="B851" s="1"/>
      <c r="C851" s="1"/>
      <c r="D851" s="1"/>
      <c r="E851" s="1"/>
      <c r="F851" s="1"/>
      <c r="G851" s="1"/>
      <c r="H851" s="1"/>
      <c r="I851" s="1"/>
      <c r="J851" s="1"/>
    </row>
    <row r="852" spans="1:10">
      <c r="A852" s="24" t="s">
        <v>28</v>
      </c>
      <c r="B852" s="3" t="s">
        <v>7</v>
      </c>
      <c r="C852" s="22" t="s">
        <v>8</v>
      </c>
      <c r="D852" s="3" t="s">
        <v>9</v>
      </c>
      <c r="E852" s="22" t="s">
        <v>10</v>
      </c>
      <c r="F852" s="3" t="s">
        <v>11</v>
      </c>
      <c r="G852" s="1"/>
      <c r="H852" s="1"/>
      <c r="I852" s="1"/>
      <c r="J852" s="1"/>
    </row>
    <row r="853" spans="1:10">
      <c r="A853" s="3"/>
      <c r="B853" s="40">
        <f>E837</f>
        <v>30</v>
      </c>
      <c r="D853" s="9">
        <f>(D855*D857/H837)</f>
        <v>505.25</v>
      </c>
      <c r="F853" s="40">
        <f>G837</f>
        <v>30</v>
      </c>
      <c r="G853" s="1"/>
      <c r="H853" s="1"/>
      <c r="I853" s="1"/>
      <c r="J853" s="1"/>
    </row>
    <row r="854" spans="1:10">
      <c r="A854" s="3"/>
      <c r="B854" s="3" t="s">
        <v>14</v>
      </c>
      <c r="C854" s="22" t="s">
        <v>13</v>
      </c>
      <c r="D854" s="3" t="s">
        <v>16</v>
      </c>
      <c r="E854" s="22" t="s">
        <v>12</v>
      </c>
      <c r="F854" s="3" t="s">
        <v>18</v>
      </c>
      <c r="G854" s="1"/>
      <c r="H854" s="1"/>
      <c r="I854" s="1"/>
      <c r="J854" s="1"/>
    </row>
    <row r="855" spans="1:10">
      <c r="A855" s="3"/>
      <c r="B855" s="40">
        <f>D837</f>
        <v>6</v>
      </c>
      <c r="C855" s="22" t="s">
        <v>17</v>
      </c>
      <c r="D855" s="5">
        <f>F855</f>
        <v>10</v>
      </c>
      <c r="E855" s="22" t="s">
        <v>15</v>
      </c>
      <c r="F855" s="40">
        <f>F837</f>
        <v>10</v>
      </c>
      <c r="G855" s="1"/>
      <c r="H855" s="1"/>
      <c r="I855" s="1"/>
      <c r="J855" s="1"/>
    </row>
    <row r="856" spans="1:10">
      <c r="A856" s="3"/>
      <c r="B856" s="3" t="s">
        <v>29</v>
      </c>
      <c r="C856" s="22" t="s">
        <v>19</v>
      </c>
      <c r="D856" s="3" t="s">
        <v>30</v>
      </c>
      <c r="E856" s="22" t="s">
        <v>19</v>
      </c>
      <c r="F856" s="3" t="s">
        <v>31</v>
      </c>
      <c r="G856" s="1"/>
      <c r="H856" s="1"/>
      <c r="I856" s="1"/>
      <c r="J856" s="1"/>
    </row>
    <row r="857" spans="1:10">
      <c r="A857" s="3"/>
      <c r="B857" s="20">
        <f>B844</f>
        <v>4.2006484999999993E-3</v>
      </c>
      <c r="C857" s="1"/>
      <c r="D857" s="20">
        <f>B857</f>
        <v>4.2006484999999993E-3</v>
      </c>
      <c r="E857" s="13"/>
      <c r="F857" s="13">
        <f>H837*(F853+273.15)/F855</f>
        <v>2.5203890999999996E-3</v>
      </c>
      <c r="G857" s="1"/>
      <c r="H857" s="1"/>
      <c r="I857" s="1"/>
      <c r="J857" s="1"/>
    </row>
    <row r="858" spans="1:10">
      <c r="A858" s="3"/>
      <c r="B858" s="1"/>
      <c r="C858" s="1"/>
      <c r="D858" s="1"/>
      <c r="E858" s="1"/>
      <c r="F858" s="1"/>
      <c r="G858" s="1"/>
      <c r="H858" s="1"/>
      <c r="I858" s="1"/>
      <c r="J858" s="1"/>
    </row>
    <row r="859" spans="1:10">
      <c r="A859" s="24" t="s">
        <v>23</v>
      </c>
      <c r="B859" s="27" t="s">
        <v>73</v>
      </c>
      <c r="C859" s="29" t="s">
        <v>75</v>
      </c>
      <c r="D859" s="27" t="s">
        <v>74</v>
      </c>
      <c r="E859" s="29" t="s">
        <v>76</v>
      </c>
      <c r="F859" s="11" t="s">
        <v>26</v>
      </c>
      <c r="G859" s="27" t="s">
        <v>73</v>
      </c>
      <c r="H859" s="29" t="s">
        <v>75</v>
      </c>
      <c r="I859" s="27" t="s">
        <v>74</v>
      </c>
      <c r="J859" s="29" t="s">
        <v>25</v>
      </c>
    </row>
    <row r="860" spans="1:10">
      <c r="A860" s="3"/>
      <c r="B860" s="28">
        <f>H837*(B853+273.15)*(LN(D857/B857))</f>
        <v>0</v>
      </c>
      <c r="C860" s="31">
        <f>(C837*H837*(D853-(B853+273.15)))*100</f>
        <v>3.3605187999999999</v>
      </c>
      <c r="D860" s="31">
        <f>C860+B860</f>
        <v>3.3605187999999999</v>
      </c>
      <c r="E860" s="31">
        <f>((C837+1)*H837*(D853-(B853+273.15)))*100</f>
        <v>5.0407782000000001</v>
      </c>
      <c r="F860" s="1"/>
      <c r="G860" s="31">
        <f>(H837*((F853+273.15)-D853))*100</f>
        <v>-1.6802594</v>
      </c>
      <c r="H860" s="31">
        <f>(C837*H837*((F853+273.15)-D853))*100</f>
        <v>-3.3605187999999999</v>
      </c>
      <c r="I860" s="31">
        <f>H860+G860</f>
        <v>-5.0407782000000001</v>
      </c>
      <c r="J860" s="31">
        <f>((C837+1)*H837*((F853+273.15)-D853))*100</f>
        <v>-5.0407782000000001</v>
      </c>
    </row>
    <row r="861" spans="1:10">
      <c r="A861" s="3"/>
      <c r="B861" s="1"/>
      <c r="C861" s="1"/>
      <c r="D861" s="1"/>
      <c r="E861" s="1"/>
      <c r="F861" s="1"/>
      <c r="G861" s="1"/>
      <c r="I861" s="1"/>
      <c r="J861" s="1"/>
    </row>
    <row r="862" spans="1:10">
      <c r="A862" s="24" t="s">
        <v>27</v>
      </c>
      <c r="B862" s="27" t="s">
        <v>73</v>
      </c>
      <c r="C862" s="27" t="s">
        <v>74</v>
      </c>
      <c r="D862" s="29" t="s">
        <v>75</v>
      </c>
      <c r="E862" s="29" t="s">
        <v>76</v>
      </c>
      <c r="F862" s="1"/>
      <c r="I862" s="1"/>
      <c r="J862" s="1"/>
    </row>
    <row r="863" spans="1:10">
      <c r="A863" s="3"/>
      <c r="B863" s="31">
        <f>B860+G860</f>
        <v>-1.6802594</v>
      </c>
      <c r="C863" s="31">
        <f>D860+I860</f>
        <v>-1.6802594000000002</v>
      </c>
      <c r="D863" s="28">
        <f>C860+H860</f>
        <v>0</v>
      </c>
      <c r="E863" s="28">
        <f>E860+J860</f>
        <v>0</v>
      </c>
      <c r="F863" s="1"/>
      <c r="H863" s="1"/>
      <c r="I863" s="1"/>
      <c r="J863" s="1"/>
    </row>
    <row r="865" spans="1:11">
      <c r="A865" s="3" t="s">
        <v>0</v>
      </c>
      <c r="B865" s="1"/>
      <c r="C865" s="1"/>
      <c r="D865" s="1"/>
      <c r="E865" s="1"/>
      <c r="F865" s="1"/>
      <c r="G865" s="1"/>
      <c r="H865" s="1"/>
      <c r="I865" s="1"/>
      <c r="J865" s="1"/>
    </row>
    <row r="866" spans="1:11">
      <c r="A866" s="24" t="s">
        <v>1</v>
      </c>
      <c r="B866" s="3" t="s">
        <v>32</v>
      </c>
      <c r="C866" s="3" t="s">
        <v>78</v>
      </c>
      <c r="D866" s="3" t="s">
        <v>60</v>
      </c>
      <c r="E866" s="3" t="s">
        <v>62</v>
      </c>
      <c r="F866" s="3" t="s">
        <v>61</v>
      </c>
      <c r="G866" s="22" t="s">
        <v>33</v>
      </c>
      <c r="H866" s="46"/>
      <c r="I866" s="46"/>
      <c r="J866" s="46"/>
    </row>
    <row r="867" spans="1:11">
      <c r="A867" s="3"/>
      <c r="B867" s="4" t="s">
        <v>34</v>
      </c>
      <c r="C867" s="5">
        <f>K867</f>
        <v>14.97</v>
      </c>
      <c r="D867" s="5">
        <f>K868</f>
        <v>18.89</v>
      </c>
      <c r="E867" s="5">
        <f>K869</f>
        <v>7.3825000000000003</v>
      </c>
      <c r="F867" s="5">
        <f>K870</f>
        <v>1.5009999999999999</v>
      </c>
      <c r="G867" s="32" t="s">
        <v>35</v>
      </c>
      <c r="H867" s="46"/>
      <c r="I867" s="46"/>
      <c r="J867" s="46"/>
      <c r="K867" s="1">
        <f>'ITEM Nº2'!E9</f>
        <v>14.97</v>
      </c>
    </row>
    <row r="868" spans="1:11">
      <c r="A868" s="3"/>
      <c r="B868" s="1"/>
      <c r="C868" s="1"/>
      <c r="D868" s="1"/>
      <c r="E868" s="1"/>
      <c r="F868" s="1"/>
      <c r="G868" s="1"/>
      <c r="H868" s="46"/>
      <c r="I868" s="46"/>
      <c r="J868" s="46"/>
      <c r="K868" s="1">
        <f>'ITEM Nº2'!E10</f>
        <v>18.89</v>
      </c>
    </row>
    <row r="869" spans="1:11">
      <c r="A869" s="3" t="s">
        <v>81</v>
      </c>
      <c r="B869" s="3" t="s">
        <v>36</v>
      </c>
      <c r="C869" s="3" t="s">
        <v>37</v>
      </c>
      <c r="D869" s="3" t="s">
        <v>38</v>
      </c>
      <c r="E869" s="3" t="s">
        <v>39</v>
      </c>
      <c r="F869" s="3"/>
      <c r="G869" s="1"/>
      <c r="H869" s="46"/>
      <c r="I869" s="46"/>
      <c r="J869" s="46"/>
      <c r="K869" s="1">
        <f>'ITEM Nº2'!E11</f>
        <v>7.3825000000000003</v>
      </c>
    </row>
    <row r="870" spans="1:11">
      <c r="A870" s="3"/>
      <c r="B870" s="25">
        <f>ROUND(C867*2.20462,2)</f>
        <v>33</v>
      </c>
      <c r="C870" s="25">
        <f>ROUND(D867*1.8+32,2)</f>
        <v>66</v>
      </c>
      <c r="D870" s="25">
        <f>ROUND(E867*(14.6959793/1.03326),2)</f>
        <v>105</v>
      </c>
      <c r="E870" s="25">
        <f>ROUND(F867*(3.28084^3),2)</f>
        <v>53.01</v>
      </c>
      <c r="F870" s="13"/>
      <c r="G870" s="1"/>
      <c r="H870" s="46"/>
      <c r="I870" s="46"/>
      <c r="J870" s="46"/>
      <c r="K870" s="1">
        <f>'ITEM Nº2'!E12</f>
        <v>1.5009999999999999</v>
      </c>
    </row>
    <row r="871" spans="1:11">
      <c r="A871" s="3"/>
      <c r="B871" s="25"/>
      <c r="C871" s="23"/>
      <c r="D871" s="23"/>
      <c r="E871" s="25"/>
      <c r="G871" s="1"/>
      <c r="H871" s="46"/>
      <c r="I871" s="46"/>
      <c r="J871" s="46"/>
    </row>
    <row r="872" spans="1:11">
      <c r="A872" s="3" t="s">
        <v>82</v>
      </c>
      <c r="B872" s="23">
        <f>ROUND(B870,0)</f>
        <v>33</v>
      </c>
      <c r="C872" s="23">
        <f>ROUND(C870,0)</f>
        <v>66</v>
      </c>
      <c r="D872" s="23">
        <f>ROUND(D870,0)</f>
        <v>105</v>
      </c>
      <c r="E872" s="23">
        <f>ROUND(E870,0)</f>
        <v>53</v>
      </c>
      <c r="F872" s="21"/>
      <c r="G872" s="1"/>
      <c r="H872" s="46"/>
      <c r="I872" s="46"/>
      <c r="J872" s="46"/>
    </row>
    <row r="873" spans="1:11">
      <c r="A873" s="3"/>
      <c r="B873" s="25"/>
      <c r="C873" s="23"/>
      <c r="D873" s="23"/>
      <c r="E873" s="25"/>
      <c r="G873" s="1"/>
    </row>
    <row r="874" spans="1:11">
      <c r="A874" s="3" t="s">
        <v>40</v>
      </c>
      <c r="B874" s="3" t="s">
        <v>37</v>
      </c>
      <c r="C874" s="3" t="s">
        <v>98</v>
      </c>
      <c r="D874" s="4" t="s">
        <v>97</v>
      </c>
      <c r="E874" s="3" t="s">
        <v>96</v>
      </c>
      <c r="F874" s="3" t="s">
        <v>95</v>
      </c>
      <c r="H874" s="47" t="s">
        <v>89</v>
      </c>
      <c r="I874" s="48"/>
      <c r="J874" s="49"/>
    </row>
    <row r="875" spans="1:11">
      <c r="A875" s="3"/>
      <c r="B875" s="17">
        <f>C872</f>
        <v>66</v>
      </c>
      <c r="C875" s="1">
        <v>0.31630000000000003</v>
      </c>
      <c r="D875" s="1">
        <v>34.06</v>
      </c>
      <c r="E875" s="1">
        <v>1.6039999999999999E-2</v>
      </c>
      <c r="F875" s="1">
        <f>ROUND(E872/B872,3)</f>
        <v>1.6060000000000001</v>
      </c>
      <c r="H875" s="1"/>
      <c r="I875" s="1"/>
      <c r="J875" s="1"/>
    </row>
    <row r="876" spans="1:11">
      <c r="A876" s="3"/>
      <c r="B876" s="3"/>
      <c r="C876" s="1"/>
      <c r="D876" s="1"/>
      <c r="E876" s="1"/>
      <c r="F876" s="1"/>
      <c r="G876" s="1"/>
      <c r="H876" s="1"/>
      <c r="I876" s="1"/>
      <c r="J876" s="1"/>
    </row>
    <row r="877" spans="1:11">
      <c r="A877" s="3"/>
      <c r="B877" s="3" t="s">
        <v>38</v>
      </c>
      <c r="C877" s="3" t="s">
        <v>38</v>
      </c>
      <c r="D877" s="3" t="s">
        <v>45</v>
      </c>
      <c r="E877" s="3" t="s">
        <v>46</v>
      </c>
      <c r="F877" s="4" t="s">
        <v>47</v>
      </c>
      <c r="G877" s="4" t="s">
        <v>48</v>
      </c>
      <c r="H877" s="50" t="str">
        <f>IF(E875=D881,"líquido saturado",IF(E875&lt;D881,"líquido comprimido",IF(E875&lt;E881,"mezcla L+V",IF(E875=E881,"vapor saturado","vapor recalentado"))))</f>
        <v>líquido comprimido</v>
      </c>
      <c r="I877" s="51"/>
      <c r="J877" s="15" t="s">
        <v>99</v>
      </c>
    </row>
    <row r="878" spans="1:11">
      <c r="A878" s="3"/>
      <c r="B878" s="17">
        <f>D872</f>
        <v>105</v>
      </c>
      <c r="C878" s="1">
        <v>110.32</v>
      </c>
      <c r="D878" s="1">
        <v>1.7819999999999999E-2</v>
      </c>
      <c r="E878" s="1">
        <v>4.0369999999999999</v>
      </c>
      <c r="F878" s="1">
        <v>305.66000000000003</v>
      </c>
      <c r="G878" s="1">
        <v>1106.5</v>
      </c>
      <c r="J878" s="1">
        <f>D875</f>
        <v>34.06</v>
      </c>
    </row>
    <row r="879" spans="1:11">
      <c r="A879" s="3"/>
      <c r="B879" s="1"/>
      <c r="C879" s="1">
        <v>103.05</v>
      </c>
      <c r="D879" s="1">
        <v>1.7760000000000001E-2</v>
      </c>
      <c r="E879" s="1">
        <v>4.3070000000000004</v>
      </c>
      <c r="F879" s="1">
        <v>300.47000000000003</v>
      </c>
      <c r="G879" s="1">
        <v>1105.5999999999999</v>
      </c>
      <c r="H879" s="35" t="s">
        <v>100</v>
      </c>
      <c r="I879" s="34" t="str">
        <f>IF(F875&gt;D881,IF(F875&lt;E881,"mezcla L+V","vapor recalentado"),"líquido comprimido")</f>
        <v>mezcla L+V</v>
      </c>
      <c r="J879" s="1"/>
    </row>
    <row r="880" spans="1:11">
      <c r="A880" s="3"/>
      <c r="B880" s="1"/>
      <c r="C880" s="1">
        <f>C878-C879</f>
        <v>7.269999999999996</v>
      </c>
      <c r="D880" s="1">
        <f>D878-D879</f>
        <v>5.9999999999997555E-5</v>
      </c>
      <c r="E880" s="1">
        <f>E878-E879</f>
        <v>-0.27000000000000046</v>
      </c>
      <c r="F880" s="1">
        <f>F878-F879</f>
        <v>5.1899999999999977</v>
      </c>
      <c r="G880" s="1">
        <f>G878-G879</f>
        <v>0.90000000000009095</v>
      </c>
      <c r="H880" s="1"/>
      <c r="I880" s="1"/>
      <c r="J880" s="1"/>
    </row>
    <row r="881" spans="1:10">
      <c r="A881" s="3"/>
      <c r="B881" s="1"/>
      <c r="C881" s="1"/>
      <c r="D881" s="1">
        <f>ROUND(D878+(D880/C880)*(B878-C878),4)</f>
        <v>1.78E-2</v>
      </c>
      <c r="E881" s="1">
        <f>ROUND(E878+(E880/C880)*(B878-C878),3)</f>
        <v>4.2350000000000003</v>
      </c>
      <c r="F881" s="1">
        <f>ROUND(F878+(F880/C880)*(B878-C878),2)</f>
        <v>301.86</v>
      </c>
      <c r="G881" s="1">
        <f>ROUND(G878+(G880/C880)*(B878-C878),1)</f>
        <v>1105.8</v>
      </c>
      <c r="H881" s="1"/>
      <c r="I881" s="1"/>
      <c r="J881" s="1"/>
    </row>
    <row r="882" spans="1:10">
      <c r="A882" s="3"/>
      <c r="B882" s="1"/>
      <c r="C882" s="1"/>
      <c r="D882" s="1"/>
      <c r="E882" s="1"/>
      <c r="F882" s="1"/>
      <c r="G882" s="1"/>
      <c r="H882" s="1"/>
      <c r="I882" s="1"/>
      <c r="J882" s="1"/>
    </row>
    <row r="883" spans="1:10">
      <c r="A883" s="3"/>
      <c r="B883" s="3" t="s">
        <v>45</v>
      </c>
      <c r="C883" s="3" t="s">
        <v>46</v>
      </c>
      <c r="D883" s="3" t="s">
        <v>49</v>
      </c>
      <c r="E883" s="15" t="s">
        <v>50</v>
      </c>
      <c r="F883" s="11" t="s">
        <v>51</v>
      </c>
      <c r="G883" s="16" t="s">
        <v>52</v>
      </c>
      <c r="H883" s="4" t="s">
        <v>53</v>
      </c>
      <c r="I883" s="4" t="s">
        <v>54</v>
      </c>
      <c r="J883" s="1"/>
    </row>
    <row r="884" spans="1:10">
      <c r="A884" s="3"/>
      <c r="B884" s="1">
        <f>D881</f>
        <v>1.78E-2</v>
      </c>
      <c r="C884" s="1">
        <f>E881</f>
        <v>4.2350000000000003</v>
      </c>
      <c r="D884" s="1">
        <f>ROUND(((F875-B884)/(C884-B884)),4)</f>
        <v>0.37659999999999999</v>
      </c>
      <c r="E884" s="1">
        <f>ROUND((1-D884)*F881+G881*D884,1)</f>
        <v>604.6</v>
      </c>
      <c r="F884" s="1"/>
      <c r="G884" s="1">
        <f>(E884-J878)</f>
        <v>570.54</v>
      </c>
      <c r="H884" s="1">
        <f>ROUND(D872*(F875-E875)*(0.000947831/0.737562)*144,2)</f>
        <v>30.89</v>
      </c>
      <c r="I884" s="1">
        <f>G884+H884</f>
        <v>601.42999999999995</v>
      </c>
      <c r="J884" s="1"/>
    </row>
    <row r="885" spans="1:10">
      <c r="A885" s="3"/>
      <c r="E885" s="1"/>
      <c r="F885" s="1"/>
      <c r="G885" s="1"/>
      <c r="H885" s="1"/>
      <c r="I885" s="1"/>
    </row>
    <row r="886" spans="1:10">
      <c r="A886" s="3"/>
      <c r="B886" s="24" t="s">
        <v>55</v>
      </c>
      <c r="C886" s="12" t="s">
        <v>56</v>
      </c>
      <c r="D886" s="3" t="s">
        <v>90</v>
      </c>
      <c r="E886" s="3" t="s">
        <v>91</v>
      </c>
      <c r="F886" s="4" t="s">
        <v>92</v>
      </c>
      <c r="G886" s="3" t="s">
        <v>93</v>
      </c>
      <c r="H886" s="4" t="s">
        <v>94</v>
      </c>
      <c r="I886" s="16" t="s">
        <v>52</v>
      </c>
      <c r="J886" s="4" t="s">
        <v>53</v>
      </c>
    </row>
    <row r="887" spans="1:10">
      <c r="A887" s="3"/>
      <c r="B887" s="14"/>
      <c r="C887" s="21">
        <f>F875</f>
        <v>1.6060000000000001</v>
      </c>
      <c r="D887" s="1">
        <v>1.6697</v>
      </c>
      <c r="E887" s="1">
        <v>276.69</v>
      </c>
      <c r="F887" s="1">
        <v>1116.7</v>
      </c>
      <c r="G887" s="1">
        <f>E890</f>
        <v>288.10000000000002</v>
      </c>
      <c r="H887" s="1">
        <f>F890</f>
        <v>1117</v>
      </c>
      <c r="I887" s="1">
        <f>(H887-E884)</f>
        <v>512.4</v>
      </c>
      <c r="J887" s="1">
        <v>0</v>
      </c>
    </row>
    <row r="888" spans="1:10">
      <c r="A888" s="3"/>
      <c r="C888" s="1"/>
      <c r="D888" s="1">
        <v>1.5820000000000001</v>
      </c>
      <c r="E888" s="1">
        <v>292.39999999999998</v>
      </c>
      <c r="F888" s="1">
        <v>1117.0999999999999</v>
      </c>
      <c r="G888" s="1"/>
      <c r="H888" s="1"/>
      <c r="I888" s="1"/>
      <c r="J888" s="4"/>
    </row>
    <row r="889" spans="1:10">
      <c r="A889" s="3"/>
      <c r="C889" s="1"/>
      <c r="D889" s="1">
        <f>D887-D888</f>
        <v>8.7699999999999889E-2</v>
      </c>
      <c r="E889" s="1">
        <f>E887-E888</f>
        <v>-15.70999999999998</v>
      </c>
      <c r="F889" s="1">
        <f>F887-F888</f>
        <v>-0.39999999999986358</v>
      </c>
      <c r="G889" s="1"/>
      <c r="H889" s="1"/>
      <c r="I889" s="1"/>
      <c r="J889" s="5"/>
    </row>
    <row r="890" spans="1:10">
      <c r="A890" s="3"/>
      <c r="B890" s="1"/>
      <c r="C890" s="1"/>
      <c r="D890" s="1"/>
      <c r="E890" s="1">
        <f>ROUND(E887+(E889/D889)*(C887-D887),1)</f>
        <v>288.10000000000002</v>
      </c>
      <c r="F890" s="1">
        <f>ROUND(F887+(F889/D889)*(C887-D887),1)</f>
        <v>1117</v>
      </c>
      <c r="G890" s="1"/>
      <c r="H890" s="1"/>
      <c r="I890" s="1"/>
      <c r="J890" s="5"/>
    </row>
    <row r="891" spans="1:10">
      <c r="A891" s="3"/>
    </row>
    <row r="892" spans="1:10">
      <c r="A892" s="3"/>
      <c r="B892" s="4" t="s">
        <v>54</v>
      </c>
    </row>
    <row r="893" spans="1:10">
      <c r="A893" s="3"/>
      <c r="B893" s="1">
        <f>I887</f>
        <v>512.4</v>
      </c>
      <c r="I893" s="5"/>
      <c r="J893" s="5"/>
    </row>
    <row r="894" spans="1:10">
      <c r="A894" s="3"/>
      <c r="I894" s="5"/>
      <c r="J894" s="5"/>
    </row>
    <row r="895" spans="1:10">
      <c r="A895" s="3" t="s">
        <v>79</v>
      </c>
      <c r="B895" s="27" t="s">
        <v>57</v>
      </c>
      <c r="C895" s="27" t="s">
        <v>71</v>
      </c>
      <c r="D895" s="27" t="s">
        <v>69</v>
      </c>
      <c r="E895" s="27" t="s">
        <v>68</v>
      </c>
      <c r="F895" s="27" t="s">
        <v>70</v>
      </c>
      <c r="G895" s="27" t="s">
        <v>72</v>
      </c>
    </row>
    <row r="896" spans="1:10">
      <c r="A896" s="3"/>
      <c r="B896" s="28">
        <f>G887</f>
        <v>288.10000000000002</v>
      </c>
      <c r="C896" s="28">
        <f>ROUND((I884+B893)*B872,1)</f>
        <v>36756.400000000001</v>
      </c>
      <c r="D896" s="28">
        <f>ROUND((H884+J887)*B872,1)</f>
        <v>1019.4</v>
      </c>
      <c r="E896" s="28">
        <f>ROUND(B896*(100/14.50381),1)</f>
        <v>1986.4</v>
      </c>
      <c r="F896" s="28">
        <f>ROUND(D896*(1/0.947831),1)</f>
        <v>1075.5</v>
      </c>
      <c r="G896" s="28">
        <f>ROUND(C896*(1/0.947831),1)</f>
        <v>38779.5</v>
      </c>
    </row>
    <row r="898" spans="1:11">
      <c r="A898" s="3" t="s">
        <v>156</v>
      </c>
    </row>
    <row r="899" spans="1:11">
      <c r="A899" s="3" t="s">
        <v>59</v>
      </c>
      <c r="B899" s="1"/>
      <c r="C899" s="1"/>
      <c r="D899" s="1"/>
      <c r="E899" s="1"/>
      <c r="F899" s="1"/>
      <c r="G899" s="1"/>
      <c r="H899" s="1"/>
      <c r="I899" s="1"/>
    </row>
    <row r="900" spans="1:11">
      <c r="A900" s="24" t="s">
        <v>1</v>
      </c>
      <c r="B900" s="3" t="s">
        <v>2</v>
      </c>
      <c r="C900" s="3" t="s">
        <v>3</v>
      </c>
      <c r="D900" s="3" t="s">
        <v>14</v>
      </c>
      <c r="E900" s="3" t="s">
        <v>7</v>
      </c>
      <c r="F900" s="3" t="s">
        <v>151</v>
      </c>
      <c r="G900" s="3" t="s">
        <v>11</v>
      </c>
      <c r="H900" s="19" t="s">
        <v>77</v>
      </c>
    </row>
    <row r="901" spans="1:11">
      <c r="A901" s="3"/>
      <c r="B901" s="3" t="s">
        <v>5</v>
      </c>
      <c r="C901" s="6">
        <v>2</v>
      </c>
      <c r="D901" s="1">
        <f>K901</f>
        <v>7</v>
      </c>
      <c r="E901" s="18">
        <f>K902</f>
        <v>31</v>
      </c>
      <c r="F901" s="8">
        <f>K903</f>
        <v>11</v>
      </c>
      <c r="G901" s="1">
        <f>K904</f>
        <v>31</v>
      </c>
      <c r="H901" s="7">
        <v>8.3139999999999993E-5</v>
      </c>
      <c r="K901" s="1">
        <f>'ITEM Nº1'!F10</f>
        <v>7</v>
      </c>
    </row>
    <row r="902" spans="1:11">
      <c r="A902" s="3"/>
      <c r="B902" s="1"/>
      <c r="C902" s="1"/>
      <c r="D902" s="5"/>
      <c r="E902" s="4"/>
      <c r="F902" s="5"/>
      <c r="K902" s="1">
        <f>'ITEM Nº1'!F11</f>
        <v>31</v>
      </c>
    </row>
    <row r="903" spans="1:11">
      <c r="A903" s="24" t="s">
        <v>6</v>
      </c>
      <c r="B903" s="3" t="s">
        <v>7</v>
      </c>
      <c r="C903" s="22" t="s">
        <v>8</v>
      </c>
      <c r="D903" s="3" t="s">
        <v>9</v>
      </c>
      <c r="E903" s="22" t="s">
        <v>10</v>
      </c>
      <c r="F903" s="3" t="s">
        <v>11</v>
      </c>
      <c r="H903" s="1"/>
      <c r="K903" s="1">
        <f>'ITEM Nº1'!F12</f>
        <v>11</v>
      </c>
    </row>
    <row r="904" spans="1:11">
      <c r="A904" s="3"/>
      <c r="B904" s="40">
        <f>E901</f>
        <v>31</v>
      </c>
      <c r="D904" s="9">
        <f>((D906*D908)/H901)</f>
        <v>193.54999999999998</v>
      </c>
      <c r="F904" s="40">
        <f>G901</f>
        <v>31</v>
      </c>
      <c r="K904" s="1">
        <f>'ITEM Nº1'!F13</f>
        <v>31</v>
      </c>
    </row>
    <row r="905" spans="1:11">
      <c r="A905" s="3"/>
      <c r="B905" s="3" t="s">
        <v>14</v>
      </c>
      <c r="C905" s="22" t="s">
        <v>12</v>
      </c>
      <c r="D905" s="3" t="s">
        <v>80</v>
      </c>
      <c r="E905" s="22" t="s">
        <v>13</v>
      </c>
      <c r="F905" s="3" t="s">
        <v>151</v>
      </c>
    </row>
    <row r="906" spans="1:11">
      <c r="A906" s="3"/>
      <c r="B906" s="40">
        <f>D901</f>
        <v>7</v>
      </c>
      <c r="C906" s="22" t="s">
        <v>15</v>
      </c>
      <c r="D906" s="5">
        <f>B906</f>
        <v>7</v>
      </c>
      <c r="E906" s="22" t="s">
        <v>17</v>
      </c>
      <c r="F906" s="40">
        <f>F901</f>
        <v>11</v>
      </c>
    </row>
    <row r="907" spans="1:11">
      <c r="A907" s="3"/>
      <c r="B907" s="3" t="s">
        <v>29</v>
      </c>
      <c r="C907" s="22" t="s">
        <v>19</v>
      </c>
      <c r="D907" s="3" t="s">
        <v>30</v>
      </c>
      <c r="E907" s="22" t="s">
        <v>19</v>
      </c>
      <c r="F907" s="3" t="s">
        <v>31</v>
      </c>
    </row>
    <row r="908" spans="1:11">
      <c r="A908" s="3"/>
      <c r="B908" s="10">
        <f>(H901*(B904+273.15)/B906)</f>
        <v>3.6124329999999991E-3</v>
      </c>
      <c r="C908" s="10"/>
      <c r="D908" s="10">
        <f>F908</f>
        <v>2.2988209999999995E-3</v>
      </c>
      <c r="E908" s="10"/>
      <c r="F908" s="10">
        <f>(H901*(F904+273.15)/F906)</f>
        <v>2.2988209999999995E-3</v>
      </c>
    </row>
    <row r="909" spans="1:11">
      <c r="A909" s="3"/>
      <c r="B909" s="1"/>
      <c r="C909" s="1"/>
      <c r="D909" s="1"/>
      <c r="E909" s="1"/>
      <c r="F909" s="1"/>
      <c r="G909" s="1"/>
      <c r="H909" s="1"/>
      <c r="I909" s="1"/>
      <c r="J909" s="1"/>
    </row>
    <row r="910" spans="1:11">
      <c r="A910" s="24" t="s">
        <v>23</v>
      </c>
      <c r="B910" s="27" t="s">
        <v>73</v>
      </c>
      <c r="C910" s="29" t="s">
        <v>75</v>
      </c>
      <c r="D910" s="27" t="s">
        <v>74</v>
      </c>
      <c r="E910" s="29" t="s">
        <v>76</v>
      </c>
      <c r="F910" s="11" t="s">
        <v>26</v>
      </c>
      <c r="G910" s="27" t="s">
        <v>73</v>
      </c>
      <c r="H910" s="29" t="s">
        <v>75</v>
      </c>
      <c r="I910" s="27" t="s">
        <v>24</v>
      </c>
      <c r="J910" s="29" t="s">
        <v>76</v>
      </c>
    </row>
    <row r="911" spans="1:11">
      <c r="A911" s="3"/>
      <c r="B911" s="31">
        <f>ROUND((H901*(D904-(B904+273.15)))*(1/0.01),2)</f>
        <v>-0.92</v>
      </c>
      <c r="C911" s="31">
        <f>ROUND((C901*H901*(D904-(B904+273.15)))*(1/0.01),2)</f>
        <v>-1.84</v>
      </c>
      <c r="D911" s="31">
        <f>C911+B911</f>
        <v>-2.7600000000000002</v>
      </c>
      <c r="E911" s="31">
        <f>ROUND(((C901+1)*H901*(D904-(B904+273.15)))*(1/0.01),2)</f>
        <v>-2.76</v>
      </c>
      <c r="F911" s="10"/>
      <c r="G911" s="31">
        <f>ROUND(H901*(F904+273.15)*(LN(F908/D908)),2)</f>
        <v>0</v>
      </c>
      <c r="H911" s="31">
        <f>ROUND((C901*H901*((F904+273.15)-D904))*100,2)</f>
        <v>1.84</v>
      </c>
      <c r="I911" s="31">
        <f>H911+G911</f>
        <v>1.84</v>
      </c>
      <c r="J911" s="31">
        <f>ROUND(((C901+1)*H901*((F904+273.15)-D904))*100,2)</f>
        <v>2.76</v>
      </c>
    </row>
    <row r="912" spans="1:11">
      <c r="A912" s="3"/>
      <c r="B912" s="1"/>
      <c r="C912" s="1"/>
      <c r="D912" s="1"/>
      <c r="E912" s="1"/>
      <c r="F912" s="1"/>
      <c r="G912" s="1"/>
      <c r="H912" s="1"/>
      <c r="J912" s="1"/>
    </row>
    <row r="913" spans="1:10">
      <c r="A913" s="24" t="s">
        <v>27</v>
      </c>
      <c r="B913" s="27" t="s">
        <v>73</v>
      </c>
      <c r="C913" s="27" t="s">
        <v>74</v>
      </c>
      <c r="D913" s="29" t="s">
        <v>75</v>
      </c>
      <c r="E913" s="29" t="s">
        <v>76</v>
      </c>
      <c r="G913" s="1"/>
      <c r="H913" s="1"/>
      <c r="J913" s="1"/>
    </row>
    <row r="914" spans="1:10">
      <c r="A914" s="3"/>
      <c r="B914" s="31">
        <f>B911+G911</f>
        <v>-0.92</v>
      </c>
      <c r="C914" s="31">
        <f>D911+I911</f>
        <v>-0.92000000000000015</v>
      </c>
      <c r="D914" s="31">
        <f>C911+H911</f>
        <v>0</v>
      </c>
      <c r="E914" s="31">
        <f>E911+J911</f>
        <v>0</v>
      </c>
      <c r="G914" s="1"/>
      <c r="H914" s="1"/>
      <c r="I914" s="1"/>
      <c r="J914" s="1"/>
    </row>
    <row r="915" spans="1:10">
      <c r="A915" s="3"/>
      <c r="B915" s="1"/>
      <c r="C915" s="1"/>
      <c r="D915" s="1"/>
      <c r="E915" s="1"/>
      <c r="F915" s="1"/>
      <c r="G915" s="1"/>
      <c r="H915" s="1"/>
      <c r="I915" s="1"/>
      <c r="J915" s="1"/>
    </row>
    <row r="916" spans="1:10">
      <c r="A916" s="24" t="s">
        <v>28</v>
      </c>
      <c r="B916" s="3" t="s">
        <v>7</v>
      </c>
      <c r="C916" s="22" t="s">
        <v>8</v>
      </c>
      <c r="D916" s="3" t="s">
        <v>9</v>
      </c>
      <c r="E916" s="22" t="s">
        <v>10</v>
      </c>
      <c r="F916" s="3" t="s">
        <v>11</v>
      </c>
      <c r="G916" s="1"/>
      <c r="H916" s="1"/>
      <c r="I916" s="1"/>
      <c r="J916" s="1"/>
    </row>
    <row r="917" spans="1:10">
      <c r="A917" s="3"/>
      <c r="B917" s="40">
        <f>E901</f>
        <v>31</v>
      </c>
      <c r="D917" s="9">
        <f>(D919*D921/H901)</f>
        <v>477.94999999999987</v>
      </c>
      <c r="F917" s="40">
        <f>G901</f>
        <v>31</v>
      </c>
      <c r="G917" s="1"/>
      <c r="H917" s="1"/>
      <c r="I917" s="1"/>
      <c r="J917" s="1"/>
    </row>
    <row r="918" spans="1:10">
      <c r="A918" s="3"/>
      <c r="B918" s="3" t="s">
        <v>14</v>
      </c>
      <c r="C918" s="22" t="s">
        <v>13</v>
      </c>
      <c r="D918" s="3" t="s">
        <v>16</v>
      </c>
      <c r="E918" s="22" t="s">
        <v>12</v>
      </c>
      <c r="F918" s="3" t="s">
        <v>18</v>
      </c>
      <c r="G918" s="1"/>
      <c r="H918" s="1"/>
      <c r="I918" s="1"/>
      <c r="J918" s="1"/>
    </row>
    <row r="919" spans="1:10">
      <c r="A919" s="3"/>
      <c r="B919" s="40">
        <f>D901</f>
        <v>7</v>
      </c>
      <c r="C919" s="22" t="s">
        <v>17</v>
      </c>
      <c r="D919" s="5">
        <f>F919</f>
        <v>11</v>
      </c>
      <c r="E919" s="22" t="s">
        <v>15</v>
      </c>
      <c r="F919" s="40">
        <f>F901</f>
        <v>11</v>
      </c>
      <c r="G919" s="1"/>
      <c r="H919" s="1"/>
      <c r="I919" s="1"/>
      <c r="J919" s="1"/>
    </row>
    <row r="920" spans="1:10">
      <c r="A920" s="3"/>
      <c r="B920" s="3" t="s">
        <v>29</v>
      </c>
      <c r="C920" s="22" t="s">
        <v>19</v>
      </c>
      <c r="D920" s="3" t="s">
        <v>30</v>
      </c>
      <c r="E920" s="22" t="s">
        <v>19</v>
      </c>
      <c r="F920" s="3" t="s">
        <v>31</v>
      </c>
      <c r="G920" s="1"/>
      <c r="H920" s="1"/>
      <c r="I920" s="1"/>
      <c r="J920" s="1"/>
    </row>
    <row r="921" spans="1:10">
      <c r="A921" s="3"/>
      <c r="B921" s="20">
        <f>B908</f>
        <v>3.6124329999999991E-3</v>
      </c>
      <c r="C921" s="1"/>
      <c r="D921" s="20">
        <f>B921</f>
        <v>3.6124329999999991E-3</v>
      </c>
      <c r="E921" s="13"/>
      <c r="F921" s="13">
        <f>H901*(F917+273.15)/F919</f>
        <v>2.2988209999999995E-3</v>
      </c>
      <c r="G921" s="1"/>
      <c r="H921" s="1"/>
      <c r="I921" s="1"/>
      <c r="J921" s="1"/>
    </row>
    <row r="922" spans="1:10">
      <c r="A922" s="3"/>
      <c r="B922" s="1"/>
      <c r="C922" s="1"/>
      <c r="D922" s="1"/>
      <c r="E922" s="1"/>
      <c r="F922" s="1"/>
      <c r="G922" s="1"/>
      <c r="H922" s="1"/>
      <c r="I922" s="1"/>
      <c r="J922" s="1"/>
    </row>
    <row r="923" spans="1:10">
      <c r="A923" s="24" t="s">
        <v>23</v>
      </c>
      <c r="B923" s="27" t="s">
        <v>73</v>
      </c>
      <c r="C923" s="29" t="s">
        <v>75</v>
      </c>
      <c r="D923" s="27" t="s">
        <v>74</v>
      </c>
      <c r="E923" s="29" t="s">
        <v>76</v>
      </c>
      <c r="F923" s="11" t="s">
        <v>26</v>
      </c>
      <c r="G923" s="27" t="s">
        <v>73</v>
      </c>
      <c r="H923" s="29" t="s">
        <v>75</v>
      </c>
      <c r="I923" s="27" t="s">
        <v>74</v>
      </c>
      <c r="J923" s="29" t="s">
        <v>25</v>
      </c>
    </row>
    <row r="924" spans="1:10">
      <c r="A924" s="3"/>
      <c r="B924" s="28">
        <f>H901*(B917+273.15)*(LN(D921/B921))</f>
        <v>0</v>
      </c>
      <c r="C924" s="31">
        <f>(C901*H901*(D917-(B917+273.15)))*100</f>
        <v>2.8899463999999981</v>
      </c>
      <c r="D924" s="31">
        <f>C924+B924</f>
        <v>2.8899463999999981</v>
      </c>
      <c r="E924" s="31">
        <f>((C901+1)*H901*(D917-(B917+273.15)))*100</f>
        <v>4.3349195999999974</v>
      </c>
      <c r="F924" s="1"/>
      <c r="G924" s="31">
        <f>(H901*((F917+273.15)-D917))*100</f>
        <v>-1.4449731999999991</v>
      </c>
      <c r="H924" s="31">
        <f>(C901*H901*((F917+273.15)-D917))*100</f>
        <v>-2.8899463999999981</v>
      </c>
      <c r="I924" s="31">
        <f>H924+G924</f>
        <v>-4.3349195999999974</v>
      </c>
      <c r="J924" s="31">
        <f>((C901+1)*H901*((F917+273.15)-D917))*100</f>
        <v>-4.3349195999999974</v>
      </c>
    </row>
    <row r="925" spans="1:10">
      <c r="A925" s="3"/>
      <c r="B925" s="1"/>
      <c r="C925" s="1"/>
      <c r="D925" s="1"/>
      <c r="E925" s="1"/>
      <c r="F925" s="1"/>
      <c r="G925" s="1"/>
      <c r="I925" s="1"/>
      <c r="J925" s="1"/>
    </row>
    <row r="926" spans="1:10">
      <c r="A926" s="24" t="s">
        <v>27</v>
      </c>
      <c r="B926" s="27" t="s">
        <v>73</v>
      </c>
      <c r="C926" s="27" t="s">
        <v>74</v>
      </c>
      <c r="D926" s="29" t="s">
        <v>75</v>
      </c>
      <c r="E926" s="29" t="s">
        <v>76</v>
      </c>
      <c r="F926" s="1"/>
      <c r="I926" s="1"/>
      <c r="J926" s="1"/>
    </row>
    <row r="927" spans="1:10">
      <c r="A927" s="3"/>
      <c r="B927" s="31">
        <f>B924+G924</f>
        <v>-1.4449731999999991</v>
      </c>
      <c r="C927" s="31">
        <f>D924+I924</f>
        <v>-1.4449731999999993</v>
      </c>
      <c r="D927" s="28">
        <f>C924+H924</f>
        <v>0</v>
      </c>
      <c r="E927" s="28">
        <f>E924+J924</f>
        <v>0</v>
      </c>
      <c r="F927" s="1"/>
      <c r="H927" s="1"/>
      <c r="I927" s="1"/>
      <c r="J927" s="1"/>
    </row>
    <row r="929" spans="1:11">
      <c r="A929" s="3" t="s">
        <v>0</v>
      </c>
      <c r="B929" s="1"/>
      <c r="C929" s="1"/>
      <c r="D929" s="1"/>
      <c r="E929" s="1"/>
      <c r="F929" s="1"/>
      <c r="G929" s="1"/>
      <c r="H929" s="1"/>
      <c r="I929" s="1"/>
      <c r="J929" s="1"/>
    </row>
    <row r="930" spans="1:11">
      <c r="A930" s="24" t="s">
        <v>1</v>
      </c>
      <c r="B930" s="3" t="s">
        <v>32</v>
      </c>
      <c r="C930" s="3" t="s">
        <v>78</v>
      </c>
      <c r="D930" s="3" t="s">
        <v>60</v>
      </c>
      <c r="E930" s="3" t="s">
        <v>62</v>
      </c>
      <c r="F930" s="3" t="s">
        <v>61</v>
      </c>
      <c r="G930" s="22" t="s">
        <v>33</v>
      </c>
      <c r="H930" s="46"/>
      <c r="I930" s="46"/>
      <c r="J930" s="46"/>
    </row>
    <row r="931" spans="1:11">
      <c r="A931" s="3"/>
      <c r="B931" s="4" t="s">
        <v>34</v>
      </c>
      <c r="C931" s="5">
        <f>K931</f>
        <v>2.72</v>
      </c>
      <c r="D931" s="5">
        <f>K932</f>
        <v>18.89</v>
      </c>
      <c r="E931" s="5">
        <f>K933</f>
        <v>7.3825000000000003</v>
      </c>
      <c r="F931" s="5">
        <f>K934</f>
        <v>0.48199999999999998</v>
      </c>
      <c r="G931" s="32" t="s">
        <v>35</v>
      </c>
      <c r="H931" s="46"/>
      <c r="I931" s="46"/>
      <c r="J931" s="46"/>
      <c r="K931" s="1">
        <f>'ITEM Nº2'!F9</f>
        <v>2.72</v>
      </c>
    </row>
    <row r="932" spans="1:11">
      <c r="A932" s="3"/>
      <c r="B932" s="1"/>
      <c r="C932" s="1"/>
      <c r="D932" s="1"/>
      <c r="E932" s="1"/>
      <c r="F932" s="1"/>
      <c r="G932" s="1"/>
      <c r="H932" s="46"/>
      <c r="I932" s="46"/>
      <c r="J932" s="46"/>
      <c r="K932" s="1">
        <f>'ITEM Nº2'!F10</f>
        <v>18.89</v>
      </c>
    </row>
    <row r="933" spans="1:11">
      <c r="A933" s="3" t="s">
        <v>81</v>
      </c>
      <c r="B933" s="3" t="s">
        <v>36</v>
      </c>
      <c r="C933" s="3" t="s">
        <v>37</v>
      </c>
      <c r="D933" s="3" t="s">
        <v>38</v>
      </c>
      <c r="E933" s="3" t="s">
        <v>39</v>
      </c>
      <c r="F933" s="3"/>
      <c r="G933" s="1"/>
      <c r="H933" s="46"/>
      <c r="I933" s="46"/>
      <c r="J933" s="46"/>
      <c r="K933" s="1">
        <f>'ITEM Nº2'!F11</f>
        <v>7.3825000000000003</v>
      </c>
    </row>
    <row r="934" spans="1:11">
      <c r="A934" s="3"/>
      <c r="B934" s="25">
        <f>ROUND(C931*2.20462,2)</f>
        <v>6</v>
      </c>
      <c r="C934" s="25">
        <f>ROUND(D931*1.8+32,2)</f>
        <v>66</v>
      </c>
      <c r="D934" s="25">
        <f>ROUND(E931*(14.6959793/1.03326),2)</f>
        <v>105</v>
      </c>
      <c r="E934" s="25">
        <f>ROUND(F931*(3.28084^3),2)</f>
        <v>17.02</v>
      </c>
      <c r="F934" s="13"/>
      <c r="G934" s="1"/>
      <c r="H934" s="46"/>
      <c r="I934" s="46"/>
      <c r="J934" s="46"/>
      <c r="K934" s="1">
        <f>'ITEM Nº2'!F12</f>
        <v>0.48199999999999998</v>
      </c>
    </row>
    <row r="935" spans="1:11">
      <c r="A935" s="3"/>
      <c r="B935" s="25"/>
      <c r="C935" s="23"/>
      <c r="D935" s="23"/>
      <c r="E935" s="25"/>
      <c r="G935" s="1"/>
      <c r="H935" s="46"/>
      <c r="I935" s="46"/>
      <c r="J935" s="46"/>
    </row>
    <row r="936" spans="1:11">
      <c r="A936" s="3" t="s">
        <v>82</v>
      </c>
      <c r="B936" s="23">
        <f>ROUND(B934,0)</f>
        <v>6</v>
      </c>
      <c r="C936" s="23">
        <f>ROUND(C934,0)</f>
        <v>66</v>
      </c>
      <c r="D936" s="23">
        <f>ROUND(D934,0)</f>
        <v>105</v>
      </c>
      <c r="E936" s="23">
        <f>ROUND(E934,0)</f>
        <v>17</v>
      </c>
      <c r="F936" s="21"/>
      <c r="G936" s="1"/>
      <c r="H936" s="46"/>
      <c r="I936" s="46"/>
      <c r="J936" s="46"/>
    </row>
    <row r="937" spans="1:11">
      <c r="A937" s="3"/>
      <c r="B937" s="25"/>
      <c r="C937" s="23"/>
      <c r="D937" s="23"/>
      <c r="E937" s="25"/>
      <c r="G937" s="1"/>
    </row>
    <row r="938" spans="1:11">
      <c r="A938" s="3" t="s">
        <v>40</v>
      </c>
      <c r="B938" s="3" t="s">
        <v>37</v>
      </c>
      <c r="C938" s="3" t="s">
        <v>98</v>
      </c>
      <c r="D938" s="4" t="s">
        <v>97</v>
      </c>
      <c r="E938" s="3" t="s">
        <v>96</v>
      </c>
      <c r="F938" s="3" t="s">
        <v>95</v>
      </c>
      <c r="H938" s="47" t="s">
        <v>89</v>
      </c>
      <c r="I938" s="48"/>
      <c r="J938" s="49"/>
    </row>
    <row r="939" spans="1:11">
      <c r="A939" s="3"/>
      <c r="B939" s="17">
        <f>C936</f>
        <v>66</v>
      </c>
      <c r="C939" s="1">
        <v>0.31630000000000003</v>
      </c>
      <c r="D939" s="1">
        <v>34.06</v>
      </c>
      <c r="E939" s="1">
        <v>1.6039999999999999E-2</v>
      </c>
      <c r="F939" s="1">
        <f>ROUND(E936/B936,3)</f>
        <v>2.8330000000000002</v>
      </c>
      <c r="H939" s="1"/>
      <c r="I939" s="1"/>
      <c r="J939" s="1"/>
    </row>
    <row r="940" spans="1:11">
      <c r="A940" s="3"/>
      <c r="B940" s="3"/>
      <c r="C940" s="1"/>
      <c r="D940" s="1"/>
      <c r="E940" s="1"/>
      <c r="F940" s="1"/>
      <c r="G940" s="1"/>
      <c r="H940" s="1"/>
      <c r="I940" s="1"/>
      <c r="J940" s="1"/>
    </row>
    <row r="941" spans="1:11">
      <c r="A941" s="3"/>
      <c r="B941" s="3" t="s">
        <v>38</v>
      </c>
      <c r="C941" s="3" t="s">
        <v>38</v>
      </c>
      <c r="D941" s="3" t="s">
        <v>45</v>
      </c>
      <c r="E941" s="3" t="s">
        <v>46</v>
      </c>
      <c r="F941" s="4" t="s">
        <v>47</v>
      </c>
      <c r="G941" s="4" t="s">
        <v>48</v>
      </c>
      <c r="H941" s="50" t="str">
        <f>IF(E939=D945,"líquido saturado",IF(E939&lt;D945,"líquido comprimido",IF(E939&lt;E945,"mezcla L+V",IF(E939=E945,"vapor saturado","vapor recalentado"))))</f>
        <v>líquido comprimido</v>
      </c>
      <c r="I941" s="51"/>
      <c r="J941" s="15" t="s">
        <v>99</v>
      </c>
    </row>
    <row r="942" spans="1:11">
      <c r="A942" s="3"/>
      <c r="B942" s="17">
        <f>D936</f>
        <v>105</v>
      </c>
      <c r="C942" s="1">
        <v>110.32</v>
      </c>
      <c r="D942" s="1">
        <v>1.7819999999999999E-2</v>
      </c>
      <c r="E942" s="1">
        <v>4.0369999999999999</v>
      </c>
      <c r="F942" s="1">
        <v>305.66000000000003</v>
      </c>
      <c r="G942" s="1">
        <v>1106.5</v>
      </c>
      <c r="J942" s="1">
        <f>D939</f>
        <v>34.06</v>
      </c>
    </row>
    <row r="943" spans="1:11">
      <c r="A943" s="3"/>
      <c r="B943" s="1"/>
      <c r="C943" s="1">
        <v>103.05</v>
      </c>
      <c r="D943" s="1">
        <v>1.7760000000000001E-2</v>
      </c>
      <c r="E943" s="1">
        <v>4.3070000000000004</v>
      </c>
      <c r="F943" s="1">
        <v>300.47000000000003</v>
      </c>
      <c r="G943" s="1">
        <v>1105.5999999999999</v>
      </c>
      <c r="H943" s="35" t="s">
        <v>100</v>
      </c>
      <c r="I943" s="34" t="str">
        <f>IF(F939&gt;D945,IF(F939&lt;E945,"mezcla L+V","vapor recalentado"),"líquido comprimido")</f>
        <v>mezcla L+V</v>
      </c>
      <c r="J943" s="1"/>
    </row>
    <row r="944" spans="1:11">
      <c r="A944" s="3"/>
      <c r="B944" s="1"/>
      <c r="C944" s="1">
        <f>C942-C943</f>
        <v>7.269999999999996</v>
      </c>
      <c r="D944" s="1">
        <f>D942-D943</f>
        <v>5.9999999999997555E-5</v>
      </c>
      <c r="E944" s="1">
        <f>E942-E943</f>
        <v>-0.27000000000000046</v>
      </c>
      <c r="F944" s="1">
        <f>F942-F943</f>
        <v>5.1899999999999977</v>
      </c>
      <c r="G944" s="1">
        <f>G942-G943</f>
        <v>0.90000000000009095</v>
      </c>
      <c r="H944" s="1"/>
      <c r="I944" s="1"/>
      <c r="J944" s="1"/>
    </row>
    <row r="945" spans="1:10">
      <c r="A945" s="3"/>
      <c r="B945" s="1"/>
      <c r="C945" s="1"/>
      <c r="D945" s="1">
        <f>ROUND(D942+(D944/C944)*(B942-C942),4)</f>
        <v>1.78E-2</v>
      </c>
      <c r="E945" s="1">
        <f>ROUND(E942+(E944/C944)*(B942-C942),3)</f>
        <v>4.2350000000000003</v>
      </c>
      <c r="F945" s="1">
        <f>ROUND(F942+(F944/C944)*(B942-C942),2)</f>
        <v>301.86</v>
      </c>
      <c r="G945" s="1">
        <f>ROUND(G942+(G944/C944)*(B942-C942),1)</f>
        <v>1105.8</v>
      </c>
      <c r="H945" s="1"/>
      <c r="I945" s="1"/>
      <c r="J945" s="1"/>
    </row>
    <row r="946" spans="1:10">
      <c r="A946" s="3"/>
      <c r="B946" s="1"/>
      <c r="C946" s="1"/>
      <c r="D946" s="1"/>
      <c r="E946" s="1"/>
      <c r="F946" s="1"/>
      <c r="G946" s="1"/>
      <c r="H946" s="1"/>
      <c r="I946" s="1"/>
      <c r="J946" s="1"/>
    </row>
    <row r="947" spans="1:10">
      <c r="A947" s="3"/>
      <c r="B947" s="3" t="s">
        <v>45</v>
      </c>
      <c r="C947" s="3" t="s">
        <v>46</v>
      </c>
      <c r="D947" s="3" t="s">
        <v>49</v>
      </c>
      <c r="E947" s="15" t="s">
        <v>50</v>
      </c>
      <c r="F947" s="11" t="s">
        <v>51</v>
      </c>
      <c r="G947" s="16" t="s">
        <v>52</v>
      </c>
      <c r="H947" s="4" t="s">
        <v>53</v>
      </c>
      <c r="I947" s="4" t="s">
        <v>54</v>
      </c>
      <c r="J947" s="1"/>
    </row>
    <row r="948" spans="1:10">
      <c r="A948" s="3"/>
      <c r="B948" s="1">
        <f>D945</f>
        <v>1.78E-2</v>
      </c>
      <c r="C948" s="1">
        <f>E945</f>
        <v>4.2350000000000003</v>
      </c>
      <c r="D948" s="1">
        <f>ROUND(((F939-B948)/(C948-B948)),4)</f>
        <v>0.66759999999999997</v>
      </c>
      <c r="E948" s="1">
        <f>ROUND((1-D948)*F945+G945*D948,1)</f>
        <v>838.6</v>
      </c>
      <c r="F948" s="1"/>
      <c r="G948" s="1">
        <f>(E948-J942)</f>
        <v>804.54</v>
      </c>
      <c r="H948" s="1">
        <f>ROUND(D936*(F939-E939)*(0.000947831/0.737562)*144,2)</f>
        <v>54.73</v>
      </c>
      <c r="I948" s="1">
        <f>G948+H948</f>
        <v>859.27</v>
      </c>
      <c r="J948" s="1"/>
    </row>
    <row r="949" spans="1:10">
      <c r="A949" s="3"/>
      <c r="E949" s="1"/>
      <c r="F949" s="1"/>
      <c r="G949" s="1"/>
      <c r="H949" s="1"/>
      <c r="I949" s="1"/>
    </row>
    <row r="950" spans="1:10">
      <c r="A950" s="3"/>
      <c r="B950" s="24" t="s">
        <v>55</v>
      </c>
      <c r="C950" s="12" t="s">
        <v>56</v>
      </c>
      <c r="D950" s="3" t="s">
        <v>90</v>
      </c>
      <c r="E950" s="3" t="s">
        <v>91</v>
      </c>
      <c r="F950" s="4" t="s">
        <v>92</v>
      </c>
      <c r="G950" s="3" t="s">
        <v>93</v>
      </c>
      <c r="H950" s="4" t="s">
        <v>94</v>
      </c>
      <c r="I950" s="16" t="s">
        <v>52</v>
      </c>
      <c r="J950" s="4" t="s">
        <v>53</v>
      </c>
    </row>
    <row r="951" spans="1:10">
      <c r="A951" s="3"/>
      <c r="B951" s="14"/>
      <c r="C951" s="21">
        <f>F939</f>
        <v>2.8330000000000002</v>
      </c>
      <c r="D951" s="1">
        <v>2.9569999999999999</v>
      </c>
      <c r="E951" s="1">
        <v>153.01</v>
      </c>
      <c r="F951" s="1">
        <v>1110.7</v>
      </c>
      <c r="G951" s="1">
        <f>E954</f>
        <v>160.19999999999999</v>
      </c>
      <c r="H951" s="1">
        <f>F954</f>
        <v>1111.2</v>
      </c>
      <c r="I951" s="1">
        <f>(H951-E948)</f>
        <v>272.60000000000002</v>
      </c>
      <c r="J951" s="1">
        <v>0</v>
      </c>
    </row>
    <row r="952" spans="1:10">
      <c r="A952" s="3"/>
      <c r="C952" s="1"/>
      <c r="D952" s="1">
        <v>2.7850000000000001</v>
      </c>
      <c r="E952" s="1">
        <v>162.93</v>
      </c>
      <c r="F952" s="1">
        <v>1111.4000000000001</v>
      </c>
      <c r="G952" s="1"/>
      <c r="H952" s="1"/>
      <c r="I952" s="1"/>
      <c r="J952" s="4"/>
    </row>
    <row r="953" spans="1:10">
      <c r="A953" s="3"/>
      <c r="C953" s="1"/>
      <c r="D953" s="1">
        <f>D951-D952</f>
        <v>0.17199999999999971</v>
      </c>
      <c r="E953" s="1">
        <f>E951-E952</f>
        <v>-9.9200000000000159</v>
      </c>
      <c r="F953" s="1">
        <f>F951-F952</f>
        <v>-0.70000000000004547</v>
      </c>
      <c r="G953" s="1"/>
      <c r="H953" s="1"/>
      <c r="I953" s="1"/>
      <c r="J953" s="5"/>
    </row>
    <row r="954" spans="1:10">
      <c r="A954" s="3"/>
      <c r="B954" s="1"/>
      <c r="C954" s="1"/>
      <c r="D954" s="1"/>
      <c r="E954" s="1">
        <f>ROUND(E951+(E953/D953)*(C951-D951),1)</f>
        <v>160.19999999999999</v>
      </c>
      <c r="F954" s="1">
        <f>ROUND(F951+(F953/D953)*(C951-D951),1)</f>
        <v>1111.2</v>
      </c>
      <c r="G954" s="1"/>
      <c r="H954" s="1"/>
      <c r="I954" s="1"/>
      <c r="J954" s="5"/>
    </row>
    <row r="955" spans="1:10">
      <c r="A955" s="3"/>
    </row>
    <row r="956" spans="1:10">
      <c r="A956" s="3"/>
      <c r="B956" s="4" t="s">
        <v>54</v>
      </c>
    </row>
    <row r="957" spans="1:10">
      <c r="A957" s="3"/>
      <c r="B957" s="1">
        <f>I951</f>
        <v>272.60000000000002</v>
      </c>
      <c r="I957" s="5"/>
      <c r="J957" s="5"/>
    </row>
    <row r="958" spans="1:10">
      <c r="A958" s="3"/>
      <c r="I958" s="5"/>
      <c r="J958" s="5"/>
    </row>
    <row r="959" spans="1:10">
      <c r="A959" s="3" t="s">
        <v>79</v>
      </c>
      <c r="B959" s="27" t="s">
        <v>57</v>
      </c>
      <c r="C959" s="27" t="s">
        <v>71</v>
      </c>
      <c r="D959" s="27" t="s">
        <v>69</v>
      </c>
      <c r="E959" s="27" t="s">
        <v>68</v>
      </c>
      <c r="F959" s="27" t="s">
        <v>70</v>
      </c>
      <c r="G959" s="27" t="s">
        <v>72</v>
      </c>
    </row>
    <row r="960" spans="1:10">
      <c r="A960" s="3"/>
      <c r="B960" s="28">
        <f>G951</f>
        <v>160.19999999999999</v>
      </c>
      <c r="C960" s="28">
        <f>ROUND((I948+B957)*B936,1)</f>
        <v>6791.2</v>
      </c>
      <c r="D960" s="28">
        <f>ROUND((H948+J951)*B936,1)</f>
        <v>328.4</v>
      </c>
      <c r="E960" s="28">
        <f>ROUND(B960*(100/14.50381),1)</f>
        <v>1104.5</v>
      </c>
      <c r="F960" s="28">
        <f>ROUND(D960*(1/0.947831),1)</f>
        <v>346.5</v>
      </c>
      <c r="G960" s="28">
        <f>ROUND(C960*(1/0.947831),1)</f>
        <v>7165</v>
      </c>
    </row>
    <row r="962" spans="1:11">
      <c r="A962" s="3" t="s">
        <v>157</v>
      </c>
    </row>
    <row r="963" spans="1:11">
      <c r="A963" s="3" t="s">
        <v>59</v>
      </c>
      <c r="B963" s="1"/>
      <c r="C963" s="1"/>
      <c r="D963" s="1"/>
      <c r="E963" s="1"/>
      <c r="F963" s="1"/>
      <c r="G963" s="1"/>
      <c r="H963" s="1"/>
      <c r="I963" s="1"/>
    </row>
    <row r="964" spans="1:11">
      <c r="A964" s="24" t="s">
        <v>1</v>
      </c>
      <c r="B964" s="3" t="s">
        <v>2</v>
      </c>
      <c r="C964" s="3" t="s">
        <v>3</v>
      </c>
      <c r="D964" s="3" t="s">
        <v>14</v>
      </c>
      <c r="E964" s="3" t="s">
        <v>7</v>
      </c>
      <c r="F964" s="3" t="s">
        <v>151</v>
      </c>
      <c r="G964" s="3" t="s">
        <v>11</v>
      </c>
      <c r="H964" s="19" t="s">
        <v>77</v>
      </c>
    </row>
    <row r="965" spans="1:11">
      <c r="A965" s="3"/>
      <c r="B965" s="3" t="s">
        <v>5</v>
      </c>
      <c r="C965" s="6">
        <v>2</v>
      </c>
      <c r="D965" s="1">
        <f>K965</f>
        <v>8</v>
      </c>
      <c r="E965" s="18">
        <f>K966</f>
        <v>32</v>
      </c>
      <c r="F965" s="8">
        <f>K967</f>
        <v>12</v>
      </c>
      <c r="G965" s="1">
        <f>K968</f>
        <v>32</v>
      </c>
      <c r="H965" s="7">
        <v>8.3139999999999993E-5</v>
      </c>
      <c r="K965" s="1">
        <f>'ITEM Nº1'!G10</f>
        <v>8</v>
      </c>
    </row>
    <row r="966" spans="1:11">
      <c r="A966" s="3"/>
      <c r="B966" s="1"/>
      <c r="C966" s="1"/>
      <c r="D966" s="5"/>
      <c r="E966" s="4"/>
      <c r="F966" s="5"/>
      <c r="K966" s="1">
        <f>'ITEM Nº1'!G11</f>
        <v>32</v>
      </c>
    </row>
    <row r="967" spans="1:11">
      <c r="A967" s="24" t="s">
        <v>6</v>
      </c>
      <c r="B967" s="3" t="s">
        <v>7</v>
      </c>
      <c r="C967" s="22" t="s">
        <v>8</v>
      </c>
      <c r="D967" s="3" t="s">
        <v>9</v>
      </c>
      <c r="E967" s="22" t="s">
        <v>10</v>
      </c>
      <c r="F967" s="3" t="s">
        <v>11</v>
      </c>
      <c r="H967" s="1"/>
      <c r="K967" s="1">
        <f>'ITEM Nº1'!G12</f>
        <v>12</v>
      </c>
    </row>
    <row r="968" spans="1:11">
      <c r="A968" s="3"/>
      <c r="B968" s="40">
        <f>E965</f>
        <v>32</v>
      </c>
      <c r="D968" s="9">
        <f>((D970*D972)/H965)</f>
        <v>203.43333333333334</v>
      </c>
      <c r="F968" s="40">
        <f>G965</f>
        <v>32</v>
      </c>
      <c r="K968" s="1">
        <f>'ITEM Nº1'!G13</f>
        <v>32</v>
      </c>
    </row>
    <row r="969" spans="1:11">
      <c r="A969" s="3"/>
      <c r="B969" s="3" t="s">
        <v>14</v>
      </c>
      <c r="C969" s="22" t="s">
        <v>12</v>
      </c>
      <c r="D969" s="3" t="s">
        <v>80</v>
      </c>
      <c r="E969" s="22" t="s">
        <v>13</v>
      </c>
      <c r="F969" s="3" t="s">
        <v>151</v>
      </c>
    </row>
    <row r="970" spans="1:11">
      <c r="A970" s="3"/>
      <c r="B970" s="40">
        <f>D965</f>
        <v>8</v>
      </c>
      <c r="C970" s="22" t="s">
        <v>15</v>
      </c>
      <c r="D970" s="5">
        <f>B970</f>
        <v>8</v>
      </c>
      <c r="E970" s="22" t="s">
        <v>17</v>
      </c>
      <c r="F970" s="40">
        <f>F965</f>
        <v>12</v>
      </c>
    </row>
    <row r="971" spans="1:11">
      <c r="A971" s="3"/>
      <c r="B971" s="3" t="s">
        <v>29</v>
      </c>
      <c r="C971" s="22" t="s">
        <v>19</v>
      </c>
      <c r="D971" s="3" t="s">
        <v>30</v>
      </c>
      <c r="E971" s="22" t="s">
        <v>19</v>
      </c>
      <c r="F971" s="3" t="s">
        <v>31</v>
      </c>
    </row>
    <row r="972" spans="1:11">
      <c r="A972" s="3"/>
      <c r="B972" s="10">
        <f>(H965*(B968+273.15)/B970)</f>
        <v>3.1712713749999996E-3</v>
      </c>
      <c r="C972" s="10"/>
      <c r="D972" s="10">
        <f>F972</f>
        <v>2.1141809166666664E-3</v>
      </c>
      <c r="E972" s="10"/>
      <c r="F972" s="10">
        <f>(H965*(F968+273.15)/F970)</f>
        <v>2.1141809166666664E-3</v>
      </c>
    </row>
    <row r="973" spans="1:11">
      <c r="A973" s="3"/>
      <c r="B973" s="1"/>
      <c r="C973" s="1"/>
      <c r="D973" s="1"/>
      <c r="E973" s="1"/>
      <c r="F973" s="1"/>
      <c r="G973" s="1"/>
      <c r="H973" s="1"/>
      <c r="I973" s="1"/>
      <c r="J973" s="1"/>
    </row>
    <row r="974" spans="1:11">
      <c r="A974" s="24" t="s">
        <v>23</v>
      </c>
      <c r="B974" s="27" t="s">
        <v>73</v>
      </c>
      <c r="C974" s="29" t="s">
        <v>75</v>
      </c>
      <c r="D974" s="27" t="s">
        <v>74</v>
      </c>
      <c r="E974" s="29" t="s">
        <v>76</v>
      </c>
      <c r="F974" s="11" t="s">
        <v>26</v>
      </c>
      <c r="G974" s="27" t="s">
        <v>73</v>
      </c>
      <c r="H974" s="29" t="s">
        <v>75</v>
      </c>
      <c r="I974" s="27" t="s">
        <v>24</v>
      </c>
      <c r="J974" s="29" t="s">
        <v>76</v>
      </c>
    </row>
    <row r="975" spans="1:11">
      <c r="A975" s="3"/>
      <c r="B975" s="31">
        <f>ROUND((H965*(D968-(B968+273.15)))*(1/0.01),2)</f>
        <v>-0.85</v>
      </c>
      <c r="C975" s="31">
        <f>ROUND((C965*H965*(D968-(B968+273.15)))*(1/0.01),2)</f>
        <v>-1.69</v>
      </c>
      <c r="D975" s="31">
        <f>C975+B975</f>
        <v>-2.54</v>
      </c>
      <c r="E975" s="31">
        <f>ROUND(((C965+1)*H965*(D968-(B968+273.15)))*(1/0.01),2)</f>
        <v>-2.54</v>
      </c>
      <c r="F975" s="10"/>
      <c r="G975" s="31">
        <f>ROUND(H965*(F968+273.15)*(LN(F972/D972)),2)</f>
        <v>0</v>
      </c>
      <c r="H975" s="31">
        <f>ROUND((C965*H965*((F968+273.15)-D968))*100,2)</f>
        <v>1.69</v>
      </c>
      <c r="I975" s="31">
        <f>H975+G975</f>
        <v>1.69</v>
      </c>
      <c r="J975" s="31">
        <f>ROUND(((C965+1)*H965*((F968+273.15)-D968))*100,2)</f>
        <v>2.54</v>
      </c>
    </row>
    <row r="976" spans="1:11">
      <c r="A976" s="3"/>
      <c r="B976" s="1"/>
      <c r="C976" s="1"/>
      <c r="D976" s="1"/>
      <c r="E976" s="1"/>
      <c r="F976" s="1"/>
      <c r="G976" s="1"/>
      <c r="H976" s="1"/>
      <c r="J976" s="1"/>
    </row>
    <row r="977" spans="1:10">
      <c r="A977" s="24" t="s">
        <v>27</v>
      </c>
      <c r="B977" s="27" t="s">
        <v>73</v>
      </c>
      <c r="C977" s="27" t="s">
        <v>74</v>
      </c>
      <c r="D977" s="29" t="s">
        <v>75</v>
      </c>
      <c r="E977" s="29" t="s">
        <v>76</v>
      </c>
      <c r="G977" s="1"/>
      <c r="H977" s="1"/>
      <c r="J977" s="1"/>
    </row>
    <row r="978" spans="1:10">
      <c r="A978" s="3"/>
      <c r="B978" s="31">
        <f>B975+G975</f>
        <v>-0.85</v>
      </c>
      <c r="C978" s="31">
        <f>D975+I975</f>
        <v>-0.85000000000000009</v>
      </c>
      <c r="D978" s="31">
        <f>C975+H975</f>
        <v>0</v>
      </c>
      <c r="E978" s="31">
        <f>E975+J975</f>
        <v>0</v>
      </c>
      <c r="G978" s="1"/>
      <c r="H978" s="1"/>
      <c r="I978" s="1"/>
      <c r="J978" s="1"/>
    </row>
    <row r="979" spans="1:10">
      <c r="A979" s="3"/>
      <c r="B979" s="1"/>
      <c r="C979" s="1"/>
      <c r="D979" s="1"/>
      <c r="E979" s="1"/>
      <c r="F979" s="1"/>
      <c r="G979" s="1"/>
      <c r="H979" s="1"/>
      <c r="I979" s="1"/>
      <c r="J979" s="1"/>
    </row>
    <row r="980" spans="1:10">
      <c r="A980" s="24" t="s">
        <v>28</v>
      </c>
      <c r="B980" s="3" t="s">
        <v>7</v>
      </c>
      <c r="C980" s="22" t="s">
        <v>8</v>
      </c>
      <c r="D980" s="3" t="s">
        <v>9</v>
      </c>
      <c r="E980" s="22" t="s">
        <v>10</v>
      </c>
      <c r="F980" s="3" t="s">
        <v>11</v>
      </c>
      <c r="G980" s="1"/>
      <c r="H980" s="1"/>
      <c r="I980" s="1"/>
      <c r="J980" s="1"/>
    </row>
    <row r="981" spans="1:10">
      <c r="A981" s="3"/>
      <c r="B981" s="40">
        <f>E965</f>
        <v>32</v>
      </c>
      <c r="D981" s="9">
        <f>(D983*D985/H965)</f>
        <v>457.72499999999997</v>
      </c>
      <c r="F981" s="40">
        <f>G965</f>
        <v>32</v>
      </c>
      <c r="G981" s="1"/>
      <c r="H981" s="1"/>
      <c r="I981" s="1"/>
      <c r="J981" s="1"/>
    </row>
    <row r="982" spans="1:10">
      <c r="A982" s="3"/>
      <c r="B982" s="3" t="s">
        <v>14</v>
      </c>
      <c r="C982" s="22" t="s">
        <v>13</v>
      </c>
      <c r="D982" s="3" t="s">
        <v>16</v>
      </c>
      <c r="E982" s="22" t="s">
        <v>12</v>
      </c>
      <c r="F982" s="3" t="s">
        <v>18</v>
      </c>
      <c r="G982" s="1"/>
      <c r="H982" s="1"/>
      <c r="I982" s="1"/>
      <c r="J982" s="1"/>
    </row>
    <row r="983" spans="1:10">
      <c r="A983" s="3"/>
      <c r="B983" s="40">
        <f>D965</f>
        <v>8</v>
      </c>
      <c r="C983" s="22" t="s">
        <v>17</v>
      </c>
      <c r="D983" s="5">
        <f>F983</f>
        <v>12</v>
      </c>
      <c r="E983" s="22" t="s">
        <v>15</v>
      </c>
      <c r="F983" s="40">
        <f>F965</f>
        <v>12</v>
      </c>
      <c r="G983" s="1"/>
      <c r="H983" s="1"/>
      <c r="I983" s="1"/>
      <c r="J983" s="1"/>
    </row>
    <row r="984" spans="1:10">
      <c r="A984" s="3"/>
      <c r="B984" s="3" t="s">
        <v>29</v>
      </c>
      <c r="C984" s="22" t="s">
        <v>19</v>
      </c>
      <c r="D984" s="3" t="s">
        <v>30</v>
      </c>
      <c r="E984" s="22" t="s">
        <v>19</v>
      </c>
      <c r="F984" s="3" t="s">
        <v>31</v>
      </c>
      <c r="G984" s="1"/>
      <c r="H984" s="1"/>
      <c r="I984" s="1"/>
      <c r="J984" s="1"/>
    </row>
    <row r="985" spans="1:10">
      <c r="A985" s="3"/>
      <c r="B985" s="20">
        <f>B972</f>
        <v>3.1712713749999996E-3</v>
      </c>
      <c r="C985" s="1"/>
      <c r="D985" s="20">
        <f>B985</f>
        <v>3.1712713749999996E-3</v>
      </c>
      <c r="E985" s="13"/>
      <c r="F985" s="13">
        <f>H965*(F981+273.15)/F983</f>
        <v>2.1141809166666664E-3</v>
      </c>
      <c r="G985" s="1"/>
      <c r="H985" s="1"/>
      <c r="I985" s="1"/>
      <c r="J985" s="1"/>
    </row>
    <row r="986" spans="1:10">
      <c r="A986" s="3"/>
      <c r="B986" s="1"/>
      <c r="C986" s="1"/>
      <c r="D986" s="1"/>
      <c r="E986" s="1"/>
      <c r="F986" s="1"/>
      <c r="G986" s="1"/>
      <c r="H986" s="1"/>
      <c r="I986" s="1"/>
      <c r="J986" s="1"/>
    </row>
    <row r="987" spans="1:10">
      <c r="A987" s="24" t="s">
        <v>23</v>
      </c>
      <c r="B987" s="27" t="s">
        <v>73</v>
      </c>
      <c r="C987" s="29" t="s">
        <v>75</v>
      </c>
      <c r="D987" s="27" t="s">
        <v>74</v>
      </c>
      <c r="E987" s="29" t="s">
        <v>76</v>
      </c>
      <c r="F987" s="11" t="s">
        <v>26</v>
      </c>
      <c r="G987" s="27" t="s">
        <v>73</v>
      </c>
      <c r="H987" s="29" t="s">
        <v>75</v>
      </c>
      <c r="I987" s="27" t="s">
        <v>74</v>
      </c>
      <c r="J987" s="29" t="s">
        <v>25</v>
      </c>
    </row>
    <row r="988" spans="1:10">
      <c r="A988" s="3"/>
      <c r="B988" s="28">
        <f>H965*(B981+273.15)*(LN(D985/B985))</f>
        <v>0</v>
      </c>
      <c r="C988" s="31">
        <f>(C965*H965*(D981-(B981+273.15)))*100</f>
        <v>2.5370170999999999</v>
      </c>
      <c r="D988" s="31">
        <f>C988+B988</f>
        <v>2.5370170999999999</v>
      </c>
      <c r="E988" s="31">
        <f>((C965+1)*H965*(D981-(B981+273.15)))*100</f>
        <v>3.8055256499999994</v>
      </c>
      <c r="F988" s="1"/>
      <c r="G988" s="31">
        <f>(H965*((F981+273.15)-D981))*100</f>
        <v>-1.26850855</v>
      </c>
      <c r="H988" s="31">
        <f>(C965*H965*((F981+273.15)-D981))*100</f>
        <v>-2.5370170999999999</v>
      </c>
      <c r="I988" s="31">
        <f>H988+G988</f>
        <v>-3.8055256499999999</v>
      </c>
      <c r="J988" s="31">
        <f>((C965+1)*H965*((F981+273.15)-D981))*100</f>
        <v>-3.8055256499999994</v>
      </c>
    </row>
    <row r="989" spans="1:10">
      <c r="A989" s="3"/>
      <c r="B989" s="1"/>
      <c r="C989" s="1"/>
      <c r="D989" s="1"/>
      <c r="E989" s="1"/>
      <c r="F989" s="1"/>
      <c r="G989" s="1"/>
      <c r="I989" s="1"/>
      <c r="J989" s="1"/>
    </row>
    <row r="990" spans="1:10">
      <c r="A990" s="24" t="s">
        <v>27</v>
      </c>
      <c r="B990" s="27" t="s">
        <v>73</v>
      </c>
      <c r="C990" s="27" t="s">
        <v>74</v>
      </c>
      <c r="D990" s="29" t="s">
        <v>75</v>
      </c>
      <c r="E990" s="29" t="s">
        <v>76</v>
      </c>
      <c r="F990" s="1"/>
      <c r="I990" s="1"/>
      <c r="J990" s="1"/>
    </row>
    <row r="991" spans="1:10">
      <c r="A991" s="3"/>
      <c r="B991" s="31">
        <f>B988+G988</f>
        <v>-1.26850855</v>
      </c>
      <c r="C991" s="31">
        <f>D988+I988</f>
        <v>-1.26850855</v>
      </c>
      <c r="D991" s="28">
        <f>C988+H988</f>
        <v>0</v>
      </c>
      <c r="E991" s="28">
        <f>E988+J988</f>
        <v>0</v>
      </c>
      <c r="F991" s="1"/>
      <c r="H991" s="1"/>
      <c r="I991" s="1"/>
      <c r="J991" s="1"/>
    </row>
    <row r="993" spans="1:11">
      <c r="A993" s="3" t="s">
        <v>0</v>
      </c>
      <c r="B993" s="1"/>
      <c r="C993" s="1"/>
      <c r="D993" s="1"/>
      <c r="E993" s="1"/>
      <c r="F993" s="1"/>
      <c r="G993" s="1"/>
      <c r="H993" s="1"/>
      <c r="I993" s="1"/>
      <c r="J993" s="1"/>
    </row>
    <row r="994" spans="1:11">
      <c r="A994" s="24" t="s">
        <v>1</v>
      </c>
      <c r="B994" s="3" t="s">
        <v>32</v>
      </c>
      <c r="C994" s="3" t="s">
        <v>78</v>
      </c>
      <c r="D994" s="3" t="s">
        <v>60</v>
      </c>
      <c r="E994" s="3" t="s">
        <v>62</v>
      </c>
      <c r="F994" s="3" t="s">
        <v>61</v>
      </c>
      <c r="G994" s="22" t="s">
        <v>33</v>
      </c>
      <c r="H994" s="46"/>
      <c r="I994" s="46"/>
      <c r="J994" s="46"/>
    </row>
    <row r="995" spans="1:11">
      <c r="A995" s="3"/>
      <c r="B995" s="4" t="s">
        <v>34</v>
      </c>
      <c r="C995" s="5">
        <f>K995</f>
        <v>2.72</v>
      </c>
      <c r="D995" s="5">
        <f>K996</f>
        <v>18.89</v>
      </c>
      <c r="E995" s="5">
        <f>K997</f>
        <v>7.3825000000000003</v>
      </c>
      <c r="F995" s="5">
        <f>K998</f>
        <v>0.48199999999999998</v>
      </c>
      <c r="G995" s="32" t="s">
        <v>35</v>
      </c>
      <c r="H995" s="46"/>
      <c r="I995" s="46"/>
      <c r="J995" s="46"/>
      <c r="K995" s="1">
        <f>'ITEM Nº2'!G9</f>
        <v>2.72</v>
      </c>
    </row>
    <row r="996" spans="1:11">
      <c r="A996" s="3"/>
      <c r="B996" s="1"/>
      <c r="C996" s="1"/>
      <c r="D996" s="1"/>
      <c r="E996" s="1"/>
      <c r="F996" s="1"/>
      <c r="G996" s="1"/>
      <c r="H996" s="46"/>
      <c r="I996" s="46"/>
      <c r="J996" s="46"/>
      <c r="K996" s="1">
        <f>'ITEM Nº2'!G10</f>
        <v>18.89</v>
      </c>
    </row>
    <row r="997" spans="1:11">
      <c r="A997" s="3" t="s">
        <v>81</v>
      </c>
      <c r="B997" s="3" t="s">
        <v>36</v>
      </c>
      <c r="C997" s="3" t="s">
        <v>37</v>
      </c>
      <c r="D997" s="3" t="s">
        <v>38</v>
      </c>
      <c r="E997" s="3" t="s">
        <v>39</v>
      </c>
      <c r="F997" s="3"/>
      <c r="G997" s="1"/>
      <c r="H997" s="46"/>
      <c r="I997" s="46"/>
      <c r="J997" s="46"/>
      <c r="K997" s="1">
        <f>'ITEM Nº2'!G11</f>
        <v>7.3825000000000003</v>
      </c>
    </row>
    <row r="998" spans="1:11">
      <c r="A998" s="3"/>
      <c r="B998" s="25">
        <f>ROUND(C995*2.20462,2)</f>
        <v>6</v>
      </c>
      <c r="C998" s="25">
        <f>ROUND(D995*1.8+32,2)</f>
        <v>66</v>
      </c>
      <c r="D998" s="25">
        <f>ROUND(E995*(14.6959793/1.03326),2)</f>
        <v>105</v>
      </c>
      <c r="E998" s="25">
        <f>ROUND(F995*(3.28084^3),2)</f>
        <v>17.02</v>
      </c>
      <c r="F998" s="13"/>
      <c r="G998" s="1"/>
      <c r="H998" s="46"/>
      <c r="I998" s="46"/>
      <c r="J998" s="46"/>
      <c r="K998" s="1">
        <f>'ITEM Nº2'!G12</f>
        <v>0.48199999999999998</v>
      </c>
    </row>
    <row r="999" spans="1:11">
      <c r="A999" s="3"/>
      <c r="B999" s="25"/>
      <c r="C999" s="23"/>
      <c r="D999" s="23"/>
      <c r="E999" s="25"/>
      <c r="G999" s="1"/>
      <c r="H999" s="46"/>
      <c r="I999" s="46"/>
      <c r="J999" s="46"/>
    </row>
    <row r="1000" spans="1:11">
      <c r="A1000" s="3" t="s">
        <v>82</v>
      </c>
      <c r="B1000" s="23">
        <f>ROUND(B998,0)</f>
        <v>6</v>
      </c>
      <c r="C1000" s="23">
        <f>ROUND(C998,0)</f>
        <v>66</v>
      </c>
      <c r="D1000" s="23">
        <f>ROUND(D998,0)</f>
        <v>105</v>
      </c>
      <c r="E1000" s="23">
        <f>ROUND(E998,0)</f>
        <v>17</v>
      </c>
      <c r="F1000" s="21"/>
      <c r="G1000" s="1"/>
      <c r="H1000" s="46"/>
      <c r="I1000" s="46"/>
      <c r="J1000" s="46"/>
    </row>
    <row r="1001" spans="1:11">
      <c r="A1001" s="3"/>
      <c r="B1001" s="25"/>
      <c r="C1001" s="23"/>
      <c r="D1001" s="23"/>
      <c r="E1001" s="25"/>
      <c r="G1001" s="1"/>
    </row>
    <row r="1002" spans="1:11">
      <c r="A1002" s="3" t="s">
        <v>40</v>
      </c>
      <c r="B1002" s="3" t="s">
        <v>37</v>
      </c>
      <c r="C1002" s="3" t="s">
        <v>98</v>
      </c>
      <c r="D1002" s="4" t="s">
        <v>97</v>
      </c>
      <c r="E1002" s="3" t="s">
        <v>96</v>
      </c>
      <c r="F1002" s="3" t="s">
        <v>95</v>
      </c>
      <c r="H1002" s="47" t="s">
        <v>89</v>
      </c>
      <c r="I1002" s="48"/>
      <c r="J1002" s="49"/>
    </row>
    <row r="1003" spans="1:11">
      <c r="A1003" s="3"/>
      <c r="B1003" s="17">
        <f>C1000</f>
        <v>66</v>
      </c>
      <c r="C1003" s="1">
        <v>0.31630000000000003</v>
      </c>
      <c r="D1003" s="1">
        <v>34.06</v>
      </c>
      <c r="E1003" s="1">
        <v>1.6039999999999999E-2</v>
      </c>
      <c r="F1003" s="1">
        <f>ROUND(E1000/B1000,3)</f>
        <v>2.8330000000000002</v>
      </c>
      <c r="H1003" s="1"/>
      <c r="I1003" s="1"/>
      <c r="J1003" s="1"/>
    </row>
    <row r="1004" spans="1:11">
      <c r="A1004" s="3"/>
      <c r="B1004" s="3"/>
      <c r="C1004" s="1"/>
      <c r="D1004" s="1"/>
      <c r="E1004" s="1"/>
      <c r="F1004" s="1"/>
      <c r="G1004" s="1"/>
      <c r="H1004" s="1"/>
      <c r="I1004" s="1"/>
      <c r="J1004" s="1"/>
    </row>
    <row r="1005" spans="1:11">
      <c r="A1005" s="3"/>
      <c r="B1005" s="3" t="s">
        <v>38</v>
      </c>
      <c r="C1005" s="3" t="s">
        <v>38</v>
      </c>
      <c r="D1005" s="3" t="s">
        <v>45</v>
      </c>
      <c r="E1005" s="3" t="s">
        <v>46</v>
      </c>
      <c r="F1005" s="4" t="s">
        <v>47</v>
      </c>
      <c r="G1005" s="4" t="s">
        <v>48</v>
      </c>
      <c r="H1005" s="50" t="str">
        <f>IF(E1003=D1009,"líquido saturado",IF(E1003&lt;D1009,"líquido comprimido",IF(E1003&lt;E1009,"mezcla L+V",IF(E1003=E1009,"vapor saturado","vapor recalentado"))))</f>
        <v>líquido comprimido</v>
      </c>
      <c r="I1005" s="51"/>
      <c r="J1005" s="15" t="s">
        <v>99</v>
      </c>
    </row>
    <row r="1006" spans="1:11">
      <c r="A1006" s="3"/>
      <c r="B1006" s="17">
        <f>D1000</f>
        <v>105</v>
      </c>
      <c r="C1006" s="1">
        <v>110.32</v>
      </c>
      <c r="D1006" s="1">
        <v>1.7819999999999999E-2</v>
      </c>
      <c r="E1006" s="1">
        <v>4.0369999999999999</v>
      </c>
      <c r="F1006" s="1">
        <v>305.66000000000003</v>
      </c>
      <c r="G1006" s="1">
        <v>1106.5</v>
      </c>
      <c r="J1006" s="1">
        <f>D1003</f>
        <v>34.06</v>
      </c>
    </row>
    <row r="1007" spans="1:11">
      <c r="A1007" s="3"/>
      <c r="B1007" s="1"/>
      <c r="C1007" s="1">
        <v>103.05</v>
      </c>
      <c r="D1007" s="1">
        <v>1.7760000000000001E-2</v>
      </c>
      <c r="E1007" s="1">
        <v>4.3070000000000004</v>
      </c>
      <c r="F1007" s="1">
        <v>300.47000000000003</v>
      </c>
      <c r="G1007" s="1">
        <v>1105.5999999999999</v>
      </c>
      <c r="H1007" s="35" t="s">
        <v>100</v>
      </c>
      <c r="I1007" s="34" t="str">
        <f>IF(F1003&gt;D1009,IF(F1003&lt;E1009,"mezcla L+V","vapor recalentado"),"líquido comprimido")</f>
        <v>mezcla L+V</v>
      </c>
      <c r="J1007" s="1"/>
    </row>
    <row r="1008" spans="1:11">
      <c r="A1008" s="3"/>
      <c r="B1008" s="1"/>
      <c r="C1008" s="1">
        <f>C1006-C1007</f>
        <v>7.269999999999996</v>
      </c>
      <c r="D1008" s="1">
        <f>D1006-D1007</f>
        <v>5.9999999999997555E-5</v>
      </c>
      <c r="E1008" s="1">
        <f>E1006-E1007</f>
        <v>-0.27000000000000046</v>
      </c>
      <c r="F1008" s="1">
        <f>F1006-F1007</f>
        <v>5.1899999999999977</v>
      </c>
      <c r="G1008" s="1">
        <f>G1006-G1007</f>
        <v>0.90000000000009095</v>
      </c>
      <c r="H1008" s="1"/>
      <c r="I1008" s="1"/>
      <c r="J1008" s="1"/>
    </row>
    <row r="1009" spans="1:10">
      <c r="A1009" s="3"/>
      <c r="B1009" s="1"/>
      <c r="C1009" s="1"/>
      <c r="D1009" s="1">
        <f>ROUND(D1006+(D1008/C1008)*(B1006-C1006),4)</f>
        <v>1.78E-2</v>
      </c>
      <c r="E1009" s="1">
        <f>ROUND(E1006+(E1008/C1008)*(B1006-C1006),3)</f>
        <v>4.2350000000000003</v>
      </c>
      <c r="F1009" s="1">
        <f>ROUND(F1006+(F1008/C1008)*(B1006-C1006),2)</f>
        <v>301.86</v>
      </c>
      <c r="G1009" s="1">
        <f>ROUND(G1006+(G1008/C1008)*(B1006-C1006),1)</f>
        <v>1105.8</v>
      </c>
      <c r="H1009" s="1"/>
      <c r="I1009" s="1"/>
      <c r="J1009" s="1"/>
    </row>
    <row r="1010" spans="1:10">
      <c r="A1010" s="3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>
      <c r="A1011" s="3"/>
      <c r="B1011" s="3" t="s">
        <v>45</v>
      </c>
      <c r="C1011" s="3" t="s">
        <v>46</v>
      </c>
      <c r="D1011" s="3" t="s">
        <v>49</v>
      </c>
      <c r="E1011" s="15" t="s">
        <v>50</v>
      </c>
      <c r="F1011" s="11" t="s">
        <v>51</v>
      </c>
      <c r="G1011" s="16" t="s">
        <v>52</v>
      </c>
      <c r="H1011" s="4" t="s">
        <v>53</v>
      </c>
      <c r="I1011" s="4" t="s">
        <v>54</v>
      </c>
      <c r="J1011" s="1"/>
    </row>
    <row r="1012" spans="1:10">
      <c r="A1012" s="3"/>
      <c r="B1012" s="1">
        <f>D1009</f>
        <v>1.78E-2</v>
      </c>
      <c r="C1012" s="1">
        <f>E1009</f>
        <v>4.2350000000000003</v>
      </c>
      <c r="D1012" s="1">
        <f>ROUND(((F1003-B1012)/(C1012-B1012)),4)</f>
        <v>0.66759999999999997</v>
      </c>
      <c r="E1012" s="1">
        <f>ROUND((1-D1012)*F1009+G1009*D1012,1)</f>
        <v>838.6</v>
      </c>
      <c r="F1012" s="1"/>
      <c r="G1012" s="1">
        <f>(E1012-J1006)</f>
        <v>804.54</v>
      </c>
      <c r="H1012" s="1">
        <f>ROUND(D1000*(F1003-E1003)*(0.000947831/0.737562)*144,2)</f>
        <v>54.73</v>
      </c>
      <c r="I1012" s="1">
        <f>G1012+H1012</f>
        <v>859.27</v>
      </c>
      <c r="J1012" s="1"/>
    </row>
    <row r="1013" spans="1:10">
      <c r="A1013" s="3"/>
      <c r="E1013" s="1"/>
      <c r="F1013" s="1"/>
      <c r="G1013" s="1"/>
      <c r="H1013" s="1"/>
      <c r="I1013" s="1"/>
    </row>
    <row r="1014" spans="1:10">
      <c r="A1014" s="3"/>
      <c r="B1014" s="24" t="s">
        <v>55</v>
      </c>
      <c r="C1014" s="12" t="s">
        <v>56</v>
      </c>
      <c r="D1014" s="3" t="s">
        <v>90</v>
      </c>
      <c r="E1014" s="3" t="s">
        <v>91</v>
      </c>
      <c r="F1014" s="4" t="s">
        <v>92</v>
      </c>
      <c r="G1014" s="3" t="s">
        <v>93</v>
      </c>
      <c r="H1014" s="4" t="s">
        <v>94</v>
      </c>
      <c r="I1014" s="16" t="s">
        <v>52</v>
      </c>
      <c r="J1014" s="4" t="s">
        <v>53</v>
      </c>
    </row>
    <row r="1015" spans="1:10">
      <c r="A1015" s="3"/>
      <c r="B1015" s="14"/>
      <c r="C1015" s="21">
        <f>F1003</f>
        <v>2.8330000000000002</v>
      </c>
      <c r="D1015" s="1">
        <v>2.9569999999999999</v>
      </c>
      <c r="E1015" s="1">
        <v>153.01</v>
      </c>
      <c r="F1015" s="1">
        <v>1110.7</v>
      </c>
      <c r="G1015" s="1">
        <f>E1018</f>
        <v>160.19999999999999</v>
      </c>
      <c r="H1015" s="1">
        <f>F1018</f>
        <v>1111.2</v>
      </c>
      <c r="I1015" s="1">
        <f>(H1015-E1012)</f>
        <v>272.60000000000002</v>
      </c>
      <c r="J1015" s="1">
        <v>0</v>
      </c>
    </row>
    <row r="1016" spans="1:10">
      <c r="A1016" s="3"/>
      <c r="C1016" s="1"/>
      <c r="D1016" s="1">
        <v>2.7850000000000001</v>
      </c>
      <c r="E1016" s="1">
        <v>162.93</v>
      </c>
      <c r="F1016" s="1">
        <v>1111.4000000000001</v>
      </c>
      <c r="G1016" s="1"/>
      <c r="H1016" s="1"/>
      <c r="I1016" s="1"/>
      <c r="J1016" s="4"/>
    </row>
    <row r="1017" spans="1:10">
      <c r="A1017" s="3"/>
      <c r="C1017" s="1"/>
      <c r="D1017" s="1">
        <f>D1015-D1016</f>
        <v>0.17199999999999971</v>
      </c>
      <c r="E1017" s="1">
        <f>E1015-E1016</f>
        <v>-9.9200000000000159</v>
      </c>
      <c r="F1017" s="1">
        <f>F1015-F1016</f>
        <v>-0.70000000000004547</v>
      </c>
      <c r="G1017" s="1"/>
      <c r="H1017" s="1"/>
      <c r="I1017" s="1"/>
      <c r="J1017" s="5"/>
    </row>
    <row r="1018" spans="1:10">
      <c r="A1018" s="3"/>
      <c r="B1018" s="1"/>
      <c r="C1018" s="1"/>
      <c r="D1018" s="1"/>
      <c r="E1018" s="1">
        <f>ROUND(E1015+(E1017/D1017)*(C1015-D1015),1)</f>
        <v>160.19999999999999</v>
      </c>
      <c r="F1018" s="1">
        <f>ROUND(F1015+(F1017/D1017)*(C1015-D1015),1)</f>
        <v>1111.2</v>
      </c>
      <c r="G1018" s="1"/>
      <c r="H1018" s="1"/>
      <c r="I1018" s="1"/>
      <c r="J1018" s="5"/>
    </row>
    <row r="1019" spans="1:10">
      <c r="A1019" s="3"/>
    </row>
    <row r="1020" spans="1:10">
      <c r="A1020" s="3"/>
      <c r="B1020" s="4" t="s">
        <v>54</v>
      </c>
    </row>
    <row r="1021" spans="1:10">
      <c r="A1021" s="3"/>
      <c r="B1021" s="1">
        <f>I1015</f>
        <v>272.60000000000002</v>
      </c>
      <c r="I1021" s="5"/>
      <c r="J1021" s="5"/>
    </row>
    <row r="1022" spans="1:10">
      <c r="A1022" s="3"/>
      <c r="I1022" s="5"/>
      <c r="J1022" s="5"/>
    </row>
    <row r="1023" spans="1:10">
      <c r="A1023" s="3" t="s">
        <v>79</v>
      </c>
      <c r="B1023" s="27" t="s">
        <v>57</v>
      </c>
      <c r="C1023" s="27" t="s">
        <v>71</v>
      </c>
      <c r="D1023" s="27" t="s">
        <v>69</v>
      </c>
      <c r="E1023" s="27" t="s">
        <v>68</v>
      </c>
      <c r="F1023" s="27" t="s">
        <v>70</v>
      </c>
      <c r="G1023" s="27" t="s">
        <v>72</v>
      </c>
    </row>
    <row r="1024" spans="1:10">
      <c r="A1024" s="3"/>
      <c r="B1024" s="28">
        <f>G1015</f>
        <v>160.19999999999999</v>
      </c>
      <c r="C1024" s="28">
        <f>ROUND((I1012+B1021)*B1000,1)</f>
        <v>6791.2</v>
      </c>
      <c r="D1024" s="28">
        <f>ROUND((H1012+J1015)*B1000,1)</f>
        <v>328.4</v>
      </c>
      <c r="E1024" s="28">
        <f>ROUND(B1024*(100/14.50381),1)</f>
        <v>1104.5</v>
      </c>
      <c r="F1024" s="28">
        <f>ROUND(D1024*(1/0.947831),1)</f>
        <v>346.5</v>
      </c>
      <c r="G1024" s="28">
        <f>ROUND(C1024*(1/0.947831),1)</f>
        <v>7165</v>
      </c>
    </row>
    <row r="1026" spans="1:11">
      <c r="A1026" s="3" t="s">
        <v>158</v>
      </c>
    </row>
    <row r="1027" spans="1:11">
      <c r="A1027" s="3" t="s">
        <v>59</v>
      </c>
      <c r="B1027" s="1"/>
      <c r="C1027" s="1"/>
      <c r="D1027" s="1"/>
      <c r="E1027" s="1"/>
      <c r="F1027" s="1"/>
      <c r="G1027" s="1"/>
      <c r="H1027" s="1"/>
      <c r="I1027" s="1"/>
    </row>
    <row r="1028" spans="1:11">
      <c r="A1028" s="24" t="s">
        <v>1</v>
      </c>
      <c r="B1028" s="3" t="s">
        <v>2</v>
      </c>
      <c r="C1028" s="3" t="s">
        <v>3</v>
      </c>
      <c r="D1028" s="3" t="s">
        <v>14</v>
      </c>
      <c r="E1028" s="3" t="s">
        <v>7</v>
      </c>
      <c r="F1028" s="3" t="s">
        <v>151</v>
      </c>
      <c r="G1028" s="3" t="s">
        <v>11</v>
      </c>
      <c r="H1028" s="19" t="s">
        <v>77</v>
      </c>
    </row>
    <row r="1029" spans="1:11">
      <c r="A1029" s="3"/>
      <c r="B1029" s="3" t="s">
        <v>5</v>
      </c>
      <c r="C1029" s="6">
        <v>2</v>
      </c>
      <c r="D1029" s="1">
        <f>K1029</f>
        <v>9</v>
      </c>
      <c r="E1029" s="18">
        <f>K1030</f>
        <v>33</v>
      </c>
      <c r="F1029" s="8">
        <f>K1031</f>
        <v>13</v>
      </c>
      <c r="G1029" s="1">
        <f>K1032</f>
        <v>33</v>
      </c>
      <c r="H1029" s="7">
        <v>8.3139999999999993E-5</v>
      </c>
      <c r="K1029" s="1">
        <f>'ITEM Nº1'!H10</f>
        <v>9</v>
      </c>
    </row>
    <row r="1030" spans="1:11">
      <c r="A1030" s="3"/>
      <c r="B1030" s="1"/>
      <c r="C1030" s="1"/>
      <c r="D1030" s="5"/>
      <c r="E1030" s="4"/>
      <c r="F1030" s="5"/>
      <c r="K1030" s="1">
        <f>'ITEM Nº1'!H11</f>
        <v>33</v>
      </c>
    </row>
    <row r="1031" spans="1:11">
      <c r="A1031" s="24" t="s">
        <v>6</v>
      </c>
      <c r="B1031" s="3" t="s">
        <v>7</v>
      </c>
      <c r="C1031" s="22" t="s">
        <v>8</v>
      </c>
      <c r="D1031" s="3" t="s">
        <v>9</v>
      </c>
      <c r="E1031" s="22" t="s">
        <v>10</v>
      </c>
      <c r="F1031" s="3" t="s">
        <v>11</v>
      </c>
      <c r="H1031" s="1"/>
      <c r="K1031" s="1">
        <f>'ITEM Nº1'!H12</f>
        <v>13</v>
      </c>
    </row>
    <row r="1032" spans="1:11">
      <c r="A1032" s="3"/>
      <c r="B1032" s="40">
        <f>E1029</f>
        <v>33</v>
      </c>
      <c r="D1032" s="9">
        <f>((D1034*D1036)/H1029)</f>
        <v>211.95000000000002</v>
      </c>
      <c r="F1032" s="40">
        <f>G1029</f>
        <v>33</v>
      </c>
      <c r="K1032" s="1">
        <f>'ITEM Nº1'!H13</f>
        <v>33</v>
      </c>
    </row>
    <row r="1033" spans="1:11">
      <c r="A1033" s="3"/>
      <c r="B1033" s="3" t="s">
        <v>14</v>
      </c>
      <c r="C1033" s="22" t="s">
        <v>12</v>
      </c>
      <c r="D1033" s="3" t="s">
        <v>80</v>
      </c>
      <c r="E1033" s="22" t="s">
        <v>13</v>
      </c>
      <c r="F1033" s="3" t="s">
        <v>151</v>
      </c>
    </row>
    <row r="1034" spans="1:11">
      <c r="A1034" s="3"/>
      <c r="B1034" s="40">
        <f>D1029</f>
        <v>9</v>
      </c>
      <c r="C1034" s="22" t="s">
        <v>15</v>
      </c>
      <c r="D1034" s="5">
        <f>B1034</f>
        <v>9</v>
      </c>
      <c r="E1034" s="22" t="s">
        <v>17</v>
      </c>
      <c r="F1034" s="40">
        <f>F1029</f>
        <v>13</v>
      </c>
    </row>
    <row r="1035" spans="1:11">
      <c r="A1035" s="3"/>
      <c r="B1035" s="3" t="s">
        <v>29</v>
      </c>
      <c r="C1035" s="22" t="s">
        <v>19</v>
      </c>
      <c r="D1035" s="3" t="s">
        <v>30</v>
      </c>
      <c r="E1035" s="22" t="s">
        <v>19</v>
      </c>
      <c r="F1035" s="3" t="s">
        <v>31</v>
      </c>
    </row>
    <row r="1036" spans="1:11">
      <c r="A1036" s="3"/>
      <c r="B1036" s="10">
        <f>(H1029*(B1032+273.15)/B1034)</f>
        <v>2.8281456666666661E-3</v>
      </c>
      <c r="C1036" s="10"/>
      <c r="D1036" s="10">
        <f>F1036</f>
        <v>1.9579469999999998E-3</v>
      </c>
      <c r="E1036" s="10"/>
      <c r="F1036" s="10">
        <f>(H1029*(F1032+273.15)/F1034)</f>
        <v>1.9579469999999998E-3</v>
      </c>
    </row>
    <row r="1037" spans="1:11">
      <c r="A1037" s="3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1">
      <c r="A1038" s="24" t="s">
        <v>23</v>
      </c>
      <c r="B1038" s="27" t="s">
        <v>73</v>
      </c>
      <c r="C1038" s="29" t="s">
        <v>75</v>
      </c>
      <c r="D1038" s="27" t="s">
        <v>74</v>
      </c>
      <c r="E1038" s="29" t="s">
        <v>76</v>
      </c>
      <c r="F1038" s="11" t="s">
        <v>26</v>
      </c>
      <c r="G1038" s="27" t="s">
        <v>73</v>
      </c>
      <c r="H1038" s="29" t="s">
        <v>75</v>
      </c>
      <c r="I1038" s="27" t="s">
        <v>24</v>
      </c>
      <c r="J1038" s="29" t="s">
        <v>76</v>
      </c>
    </row>
    <row r="1039" spans="1:11">
      <c r="A1039" s="3"/>
      <c r="B1039" s="31">
        <f>ROUND((H1029*(D1032-(B1032+273.15)))*(1/0.01),2)</f>
        <v>-0.78</v>
      </c>
      <c r="C1039" s="31">
        <f>ROUND((C1029*H1029*(D1032-(B1032+273.15)))*(1/0.01),2)</f>
        <v>-1.57</v>
      </c>
      <c r="D1039" s="31">
        <f>C1039+B1039</f>
        <v>-2.35</v>
      </c>
      <c r="E1039" s="31">
        <f>ROUND(((C1029+1)*H1029*(D1032-(B1032+273.15)))*(1/0.01),2)</f>
        <v>-2.35</v>
      </c>
      <c r="F1039" s="10"/>
      <c r="G1039" s="31">
        <f>ROUND(H1029*(F1032+273.15)*(LN(F1036/D1036)),2)</f>
        <v>0</v>
      </c>
      <c r="H1039" s="31">
        <f>ROUND((C1029*H1029*((F1032+273.15)-D1032))*100,2)</f>
        <v>1.57</v>
      </c>
      <c r="I1039" s="31">
        <f>H1039+G1039</f>
        <v>1.57</v>
      </c>
      <c r="J1039" s="31">
        <f>ROUND(((C1029+1)*H1029*((F1032+273.15)-D1032))*100,2)</f>
        <v>2.35</v>
      </c>
    </row>
    <row r="1040" spans="1:11">
      <c r="A1040" s="3"/>
      <c r="B1040" s="1"/>
      <c r="C1040" s="1"/>
      <c r="D1040" s="1"/>
      <c r="E1040" s="1"/>
      <c r="F1040" s="1"/>
      <c r="G1040" s="1"/>
      <c r="H1040" s="1"/>
      <c r="J1040" s="1"/>
    </row>
    <row r="1041" spans="1:10">
      <c r="A1041" s="24" t="s">
        <v>27</v>
      </c>
      <c r="B1041" s="27" t="s">
        <v>73</v>
      </c>
      <c r="C1041" s="27" t="s">
        <v>74</v>
      </c>
      <c r="D1041" s="29" t="s">
        <v>75</v>
      </c>
      <c r="E1041" s="29" t="s">
        <v>76</v>
      </c>
      <c r="G1041" s="1"/>
      <c r="H1041" s="1"/>
      <c r="J1041" s="1"/>
    </row>
    <row r="1042" spans="1:10">
      <c r="A1042" s="3"/>
      <c r="B1042" s="31">
        <f>B1039+G1039</f>
        <v>-0.78</v>
      </c>
      <c r="C1042" s="31">
        <f>D1039+I1039</f>
        <v>-0.78</v>
      </c>
      <c r="D1042" s="31">
        <f>C1039+H1039</f>
        <v>0</v>
      </c>
      <c r="E1042" s="31">
        <f>E1039+J1039</f>
        <v>0</v>
      </c>
      <c r="G1042" s="1"/>
      <c r="H1042" s="1"/>
      <c r="I1042" s="1"/>
      <c r="J1042" s="1"/>
    </row>
    <row r="1043" spans="1:10">
      <c r="A1043" s="3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>
      <c r="A1044" s="24" t="s">
        <v>28</v>
      </c>
      <c r="B1044" s="3" t="s">
        <v>7</v>
      </c>
      <c r="C1044" s="22" t="s">
        <v>8</v>
      </c>
      <c r="D1044" s="3" t="s">
        <v>9</v>
      </c>
      <c r="E1044" s="22" t="s">
        <v>10</v>
      </c>
      <c r="F1044" s="3" t="s">
        <v>11</v>
      </c>
      <c r="G1044" s="1"/>
      <c r="H1044" s="1"/>
      <c r="I1044" s="1"/>
      <c r="J1044" s="1"/>
    </row>
    <row r="1045" spans="1:10">
      <c r="A1045" s="3"/>
      <c r="B1045" s="40">
        <f>E1029</f>
        <v>33</v>
      </c>
      <c r="D1045" s="9">
        <f>(D1047*D1049/H1029)</f>
        <v>442.21666666666664</v>
      </c>
      <c r="F1045" s="40">
        <f>G1029</f>
        <v>33</v>
      </c>
      <c r="G1045" s="1"/>
      <c r="H1045" s="1"/>
      <c r="I1045" s="1"/>
      <c r="J1045" s="1"/>
    </row>
    <row r="1046" spans="1:10">
      <c r="A1046" s="3"/>
      <c r="B1046" s="3" t="s">
        <v>14</v>
      </c>
      <c r="C1046" s="22" t="s">
        <v>13</v>
      </c>
      <c r="D1046" s="3" t="s">
        <v>16</v>
      </c>
      <c r="E1046" s="22" t="s">
        <v>12</v>
      </c>
      <c r="F1046" s="3" t="s">
        <v>18</v>
      </c>
      <c r="G1046" s="1"/>
      <c r="H1046" s="1"/>
      <c r="I1046" s="1"/>
      <c r="J1046" s="1"/>
    </row>
    <row r="1047" spans="1:10">
      <c r="A1047" s="3"/>
      <c r="B1047" s="40">
        <f>D1029</f>
        <v>9</v>
      </c>
      <c r="C1047" s="22" t="s">
        <v>17</v>
      </c>
      <c r="D1047" s="5">
        <f>F1047</f>
        <v>13</v>
      </c>
      <c r="E1047" s="22" t="s">
        <v>15</v>
      </c>
      <c r="F1047" s="40">
        <f>F1029</f>
        <v>13</v>
      </c>
      <c r="G1047" s="1"/>
      <c r="H1047" s="1"/>
      <c r="I1047" s="1"/>
      <c r="J1047" s="1"/>
    </row>
    <row r="1048" spans="1:10">
      <c r="A1048" s="3"/>
      <c r="B1048" s="3" t="s">
        <v>29</v>
      </c>
      <c r="C1048" s="22" t="s">
        <v>19</v>
      </c>
      <c r="D1048" s="3" t="s">
        <v>30</v>
      </c>
      <c r="E1048" s="22" t="s">
        <v>19</v>
      </c>
      <c r="F1048" s="3" t="s">
        <v>31</v>
      </c>
      <c r="G1048" s="1"/>
      <c r="H1048" s="1"/>
      <c r="I1048" s="1"/>
      <c r="J1048" s="1"/>
    </row>
    <row r="1049" spans="1:10">
      <c r="A1049" s="3"/>
      <c r="B1049" s="20">
        <f>B1036</f>
        <v>2.8281456666666661E-3</v>
      </c>
      <c r="C1049" s="1"/>
      <c r="D1049" s="20">
        <f>B1049</f>
        <v>2.8281456666666661E-3</v>
      </c>
      <c r="E1049" s="13"/>
      <c r="F1049" s="13">
        <f>H1029*(F1045+273.15)/F1047</f>
        <v>1.9579469999999998E-3</v>
      </c>
      <c r="G1049" s="1"/>
      <c r="H1049" s="1"/>
      <c r="I1049" s="1"/>
      <c r="J1049" s="1"/>
    </row>
    <row r="1050" spans="1:10">
      <c r="A1050" s="3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>
      <c r="A1051" s="24" t="s">
        <v>23</v>
      </c>
      <c r="B1051" s="27" t="s">
        <v>73</v>
      </c>
      <c r="C1051" s="29" t="s">
        <v>75</v>
      </c>
      <c r="D1051" s="27" t="s">
        <v>74</v>
      </c>
      <c r="E1051" s="29" t="s">
        <v>76</v>
      </c>
      <c r="F1051" s="11" t="s">
        <v>26</v>
      </c>
      <c r="G1051" s="27" t="s">
        <v>73</v>
      </c>
      <c r="H1051" s="29" t="s">
        <v>75</v>
      </c>
      <c r="I1051" s="27" t="s">
        <v>74</v>
      </c>
      <c r="J1051" s="29" t="s">
        <v>25</v>
      </c>
    </row>
    <row r="1052" spans="1:10">
      <c r="A1052" s="3"/>
      <c r="B1052" s="28">
        <f>H1029*(B1045+273.15)*(LN(D1049/B1049))</f>
        <v>0</v>
      </c>
      <c r="C1052" s="31">
        <f>(C1029*H1029*(D1045-(B1045+273.15)))*100</f>
        <v>2.2625165333333332</v>
      </c>
      <c r="D1052" s="31">
        <f>C1052+B1052</f>
        <v>2.2625165333333332</v>
      </c>
      <c r="E1052" s="31">
        <f>((C1029+1)*H1029*(D1045-(B1045+273.15)))*100</f>
        <v>3.3937747999999996</v>
      </c>
      <c r="F1052" s="1"/>
      <c r="G1052" s="31">
        <f>(H1029*((F1045+273.15)-D1045))*100</f>
        <v>-1.1312582666666666</v>
      </c>
      <c r="H1052" s="31">
        <f>(C1029*H1029*((F1045+273.15)-D1045))*100</f>
        <v>-2.2625165333333332</v>
      </c>
      <c r="I1052" s="31">
        <f>H1052+G1052</f>
        <v>-3.3937748000000001</v>
      </c>
      <c r="J1052" s="31">
        <f>((C1029+1)*H1029*((F1045+273.15)-D1045))*100</f>
        <v>-3.3937747999999996</v>
      </c>
    </row>
    <row r="1053" spans="1:10">
      <c r="A1053" s="3"/>
      <c r="B1053" s="1"/>
      <c r="C1053" s="1"/>
      <c r="D1053" s="1"/>
      <c r="E1053" s="1"/>
      <c r="F1053" s="1"/>
      <c r="G1053" s="1"/>
      <c r="I1053" s="1"/>
      <c r="J1053" s="1"/>
    </row>
    <row r="1054" spans="1:10">
      <c r="A1054" s="24" t="s">
        <v>27</v>
      </c>
      <c r="B1054" s="27" t="s">
        <v>73</v>
      </c>
      <c r="C1054" s="27" t="s">
        <v>74</v>
      </c>
      <c r="D1054" s="29" t="s">
        <v>75</v>
      </c>
      <c r="E1054" s="29" t="s">
        <v>76</v>
      </c>
      <c r="F1054" s="1"/>
      <c r="I1054" s="1"/>
      <c r="J1054" s="1"/>
    </row>
    <row r="1055" spans="1:10">
      <c r="A1055" s="3"/>
      <c r="B1055" s="31">
        <f>B1052+G1052</f>
        <v>-1.1312582666666666</v>
      </c>
      <c r="C1055" s="31">
        <f>D1052+I1052</f>
        <v>-1.1312582666666668</v>
      </c>
      <c r="D1055" s="28">
        <f>C1052+H1052</f>
        <v>0</v>
      </c>
      <c r="E1055" s="28">
        <f>E1052+J1052</f>
        <v>0</v>
      </c>
      <c r="F1055" s="1"/>
      <c r="H1055" s="1"/>
      <c r="I1055" s="1"/>
      <c r="J1055" s="1"/>
    </row>
    <row r="1057" spans="1:11">
      <c r="A1057" s="3" t="s">
        <v>0</v>
      </c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1">
      <c r="A1058" s="24" t="s">
        <v>1</v>
      </c>
      <c r="B1058" s="3" t="s">
        <v>32</v>
      </c>
      <c r="C1058" s="3" t="s">
        <v>78</v>
      </c>
      <c r="D1058" s="3" t="s">
        <v>60</v>
      </c>
      <c r="E1058" s="3" t="s">
        <v>62</v>
      </c>
      <c r="F1058" s="3" t="s">
        <v>61</v>
      </c>
      <c r="G1058" s="22" t="s">
        <v>33</v>
      </c>
      <c r="H1058" s="46"/>
      <c r="I1058" s="46"/>
      <c r="J1058" s="46"/>
    </row>
    <row r="1059" spans="1:11">
      <c r="A1059" s="3"/>
      <c r="B1059" s="4" t="s">
        <v>34</v>
      </c>
      <c r="C1059" s="5">
        <f>K1059</f>
        <v>2.72</v>
      </c>
      <c r="D1059" s="5">
        <f>K1060</f>
        <v>18.89</v>
      </c>
      <c r="E1059" s="5">
        <f>K1061</f>
        <v>7.3825000000000003</v>
      </c>
      <c r="F1059" s="5">
        <f>K1062</f>
        <v>0.56699999999999995</v>
      </c>
      <c r="G1059" s="32" t="s">
        <v>35</v>
      </c>
      <c r="H1059" s="46"/>
      <c r="I1059" s="46"/>
      <c r="J1059" s="46"/>
      <c r="K1059" s="1">
        <f>'ITEM Nº2'!H9</f>
        <v>2.72</v>
      </c>
    </row>
    <row r="1060" spans="1:11">
      <c r="A1060" s="3"/>
      <c r="B1060" s="1"/>
      <c r="C1060" s="1"/>
      <c r="D1060" s="1"/>
      <c r="E1060" s="1"/>
      <c r="F1060" s="1"/>
      <c r="G1060" s="1"/>
      <c r="H1060" s="46"/>
      <c r="I1060" s="46"/>
      <c r="J1060" s="46"/>
      <c r="K1060" s="1">
        <f>'ITEM Nº2'!H10</f>
        <v>18.89</v>
      </c>
    </row>
    <row r="1061" spans="1:11">
      <c r="A1061" s="3" t="s">
        <v>81</v>
      </c>
      <c r="B1061" s="3" t="s">
        <v>36</v>
      </c>
      <c r="C1061" s="3" t="s">
        <v>37</v>
      </c>
      <c r="D1061" s="3" t="s">
        <v>38</v>
      </c>
      <c r="E1061" s="3" t="s">
        <v>39</v>
      </c>
      <c r="F1061" s="3"/>
      <c r="G1061" s="1"/>
      <c r="H1061" s="46"/>
      <c r="I1061" s="46"/>
      <c r="J1061" s="46"/>
      <c r="K1061" s="1">
        <f>'ITEM Nº2'!H11</f>
        <v>7.3825000000000003</v>
      </c>
    </row>
    <row r="1062" spans="1:11">
      <c r="A1062" s="3"/>
      <c r="B1062" s="25">
        <f>ROUND(C1059*2.20462,2)</f>
        <v>6</v>
      </c>
      <c r="C1062" s="25">
        <f>ROUND(D1059*1.8+32,2)</f>
        <v>66</v>
      </c>
      <c r="D1062" s="25">
        <f>ROUND(E1059*(14.6959793/1.03326),2)</f>
        <v>105</v>
      </c>
      <c r="E1062" s="25">
        <f>ROUND(F1059*(3.28084^3),2)</f>
        <v>20.02</v>
      </c>
      <c r="F1062" s="13"/>
      <c r="G1062" s="1"/>
      <c r="H1062" s="46"/>
      <c r="I1062" s="46"/>
      <c r="J1062" s="46"/>
      <c r="K1062" s="1">
        <f>'ITEM Nº2'!H12</f>
        <v>0.56699999999999995</v>
      </c>
    </row>
    <row r="1063" spans="1:11">
      <c r="A1063" s="3"/>
      <c r="B1063" s="25"/>
      <c r="C1063" s="23"/>
      <c r="D1063" s="23"/>
      <c r="E1063" s="25"/>
      <c r="G1063" s="1"/>
      <c r="H1063" s="46"/>
      <c r="I1063" s="46"/>
      <c r="J1063" s="46"/>
    </row>
    <row r="1064" spans="1:11">
      <c r="A1064" s="3" t="s">
        <v>82</v>
      </c>
      <c r="B1064" s="23">
        <f>ROUND(B1062,0)</f>
        <v>6</v>
      </c>
      <c r="C1064" s="23">
        <f>ROUND(C1062,0)</f>
        <v>66</v>
      </c>
      <c r="D1064" s="23">
        <f>ROUND(D1062,0)</f>
        <v>105</v>
      </c>
      <c r="E1064" s="23">
        <f>ROUND(E1062,0)</f>
        <v>20</v>
      </c>
      <c r="F1064" s="21"/>
      <c r="G1064" s="1"/>
      <c r="H1064" s="46"/>
      <c r="I1064" s="46"/>
      <c r="J1064" s="46"/>
    </row>
    <row r="1065" spans="1:11">
      <c r="A1065" s="3"/>
      <c r="B1065" s="25"/>
      <c r="C1065" s="23"/>
      <c r="D1065" s="23"/>
      <c r="E1065" s="25"/>
      <c r="G1065" s="1"/>
    </row>
    <row r="1066" spans="1:11">
      <c r="A1066" s="3" t="s">
        <v>40</v>
      </c>
      <c r="B1066" s="3" t="s">
        <v>37</v>
      </c>
      <c r="C1066" s="3" t="s">
        <v>98</v>
      </c>
      <c r="D1066" s="4" t="s">
        <v>97</v>
      </c>
      <c r="E1066" s="3" t="s">
        <v>96</v>
      </c>
      <c r="F1066" s="3" t="s">
        <v>95</v>
      </c>
      <c r="H1066" s="47" t="s">
        <v>89</v>
      </c>
      <c r="I1066" s="48"/>
      <c r="J1066" s="49"/>
    </row>
    <row r="1067" spans="1:11">
      <c r="A1067" s="3"/>
      <c r="B1067" s="17">
        <f>C1064</f>
        <v>66</v>
      </c>
      <c r="C1067" s="1">
        <v>0.31630000000000003</v>
      </c>
      <c r="D1067" s="1">
        <v>34.06</v>
      </c>
      <c r="E1067" s="1">
        <v>1.6039999999999999E-2</v>
      </c>
      <c r="F1067" s="1">
        <f>ROUND(E1064/B1064,3)</f>
        <v>3.3330000000000002</v>
      </c>
      <c r="H1067" s="1"/>
      <c r="I1067" s="1"/>
      <c r="J1067" s="1"/>
    </row>
    <row r="1068" spans="1:11">
      <c r="A1068" s="3"/>
      <c r="B1068" s="3"/>
      <c r="C1068" s="1"/>
      <c r="D1068" s="1"/>
      <c r="E1068" s="1"/>
      <c r="F1068" s="1"/>
      <c r="G1068" s="1"/>
      <c r="H1068" s="1"/>
      <c r="I1068" s="1"/>
      <c r="J1068" s="1"/>
    </row>
    <row r="1069" spans="1:11">
      <c r="A1069" s="3"/>
      <c r="B1069" s="3" t="s">
        <v>38</v>
      </c>
      <c r="C1069" s="3" t="s">
        <v>38</v>
      </c>
      <c r="D1069" s="3" t="s">
        <v>45</v>
      </c>
      <c r="E1069" s="3" t="s">
        <v>46</v>
      </c>
      <c r="F1069" s="4" t="s">
        <v>47</v>
      </c>
      <c r="G1069" s="4" t="s">
        <v>48</v>
      </c>
      <c r="H1069" s="50" t="str">
        <f>IF(E1067=D1073,"líquido saturado",IF(E1067&lt;D1073,"líquido comprimido",IF(E1067&lt;E1073,"mezcla L+V",IF(E1067=E1073,"vapor saturado","vapor recalentado"))))</f>
        <v>líquido comprimido</v>
      </c>
      <c r="I1069" s="51"/>
      <c r="J1069" s="15" t="s">
        <v>99</v>
      </c>
    </row>
    <row r="1070" spans="1:11">
      <c r="A1070" s="3"/>
      <c r="B1070" s="17">
        <f>D1064</f>
        <v>105</v>
      </c>
      <c r="C1070" s="1">
        <v>110.32</v>
      </c>
      <c r="D1070" s="1">
        <v>1.7819999999999999E-2</v>
      </c>
      <c r="E1070" s="1">
        <v>4.0369999999999999</v>
      </c>
      <c r="F1070" s="1">
        <v>305.66000000000003</v>
      </c>
      <c r="G1070" s="1">
        <v>1106.5</v>
      </c>
      <c r="J1070" s="1">
        <f>D1067</f>
        <v>34.06</v>
      </c>
    </row>
    <row r="1071" spans="1:11">
      <c r="A1071" s="3"/>
      <c r="B1071" s="1"/>
      <c r="C1071" s="1">
        <v>103.05</v>
      </c>
      <c r="D1071" s="1">
        <v>1.7760000000000001E-2</v>
      </c>
      <c r="E1071" s="1">
        <v>4.3070000000000004</v>
      </c>
      <c r="F1071" s="1">
        <v>300.47000000000003</v>
      </c>
      <c r="G1071" s="1">
        <v>1105.5999999999999</v>
      </c>
      <c r="H1071" s="35" t="s">
        <v>100</v>
      </c>
      <c r="I1071" s="34" t="str">
        <f>IF(F1067&gt;D1073,IF(F1067&lt;E1073,"mezcla L+V","vapor recalentado"),"líquido comprimido")</f>
        <v>mezcla L+V</v>
      </c>
      <c r="J1071" s="1"/>
    </row>
    <row r="1072" spans="1:11">
      <c r="A1072" s="3"/>
      <c r="B1072" s="1"/>
      <c r="C1072" s="1">
        <f>C1070-C1071</f>
        <v>7.269999999999996</v>
      </c>
      <c r="D1072" s="1">
        <f>D1070-D1071</f>
        <v>5.9999999999997555E-5</v>
      </c>
      <c r="E1072" s="1">
        <f>E1070-E1071</f>
        <v>-0.27000000000000046</v>
      </c>
      <c r="F1072" s="1">
        <f>F1070-F1071</f>
        <v>5.1899999999999977</v>
      </c>
      <c r="G1072" s="1">
        <f>G1070-G1071</f>
        <v>0.90000000000009095</v>
      </c>
      <c r="H1072" s="1"/>
      <c r="I1072" s="1"/>
      <c r="J1072" s="1"/>
    </row>
    <row r="1073" spans="1:10">
      <c r="A1073" s="3"/>
      <c r="B1073" s="1"/>
      <c r="C1073" s="1"/>
      <c r="D1073" s="1">
        <f>ROUND(D1070+(D1072/C1072)*(B1070-C1070),4)</f>
        <v>1.78E-2</v>
      </c>
      <c r="E1073" s="1">
        <f>ROUND(E1070+(E1072/C1072)*(B1070-C1070),3)</f>
        <v>4.2350000000000003</v>
      </c>
      <c r="F1073" s="1">
        <f>ROUND(F1070+(F1072/C1072)*(B1070-C1070),2)</f>
        <v>301.86</v>
      </c>
      <c r="G1073" s="1">
        <f>ROUND(G1070+(G1072/C1072)*(B1070-C1070),1)</f>
        <v>1105.8</v>
      </c>
      <c r="H1073" s="1"/>
      <c r="I1073" s="1"/>
      <c r="J1073" s="1"/>
    </row>
    <row r="1074" spans="1:10">
      <c r="A1074" s="3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>
      <c r="A1075" s="3"/>
      <c r="B1075" s="3" t="s">
        <v>45</v>
      </c>
      <c r="C1075" s="3" t="s">
        <v>46</v>
      </c>
      <c r="D1075" s="3" t="s">
        <v>49</v>
      </c>
      <c r="E1075" s="15" t="s">
        <v>50</v>
      </c>
      <c r="F1075" s="11" t="s">
        <v>51</v>
      </c>
      <c r="G1075" s="16" t="s">
        <v>52</v>
      </c>
      <c r="H1075" s="4" t="s">
        <v>53</v>
      </c>
      <c r="I1075" s="4" t="s">
        <v>54</v>
      </c>
      <c r="J1075" s="1"/>
    </row>
    <row r="1076" spans="1:10">
      <c r="A1076" s="3"/>
      <c r="B1076" s="1">
        <f>D1073</f>
        <v>1.78E-2</v>
      </c>
      <c r="C1076" s="1">
        <f>E1073</f>
        <v>4.2350000000000003</v>
      </c>
      <c r="D1076" s="1">
        <f>ROUND(((F1067-B1076)/(C1076-B1076)),4)</f>
        <v>0.78610000000000002</v>
      </c>
      <c r="E1076" s="1">
        <f>ROUND((1-D1076)*F1073+G1073*D1076,1)</f>
        <v>933.8</v>
      </c>
      <c r="F1076" s="1"/>
      <c r="G1076" s="1">
        <f>(E1076-J1070)</f>
        <v>899.74</v>
      </c>
      <c r="H1076" s="1">
        <f>ROUND(D1064*(F1067-E1067)*(0.000947831/0.737562)*144,2)</f>
        <v>64.45</v>
      </c>
      <c r="I1076" s="1">
        <f>G1076+H1076</f>
        <v>964.19</v>
      </c>
      <c r="J1076" s="1"/>
    </row>
    <row r="1077" spans="1:10">
      <c r="A1077" s="3"/>
      <c r="E1077" s="1"/>
      <c r="F1077" s="1"/>
      <c r="G1077" s="1"/>
      <c r="H1077" s="1"/>
      <c r="I1077" s="1"/>
    </row>
    <row r="1078" spans="1:10">
      <c r="A1078" s="3"/>
      <c r="B1078" s="24" t="s">
        <v>55</v>
      </c>
      <c r="C1078" s="12" t="s">
        <v>56</v>
      </c>
      <c r="D1078" s="3" t="s">
        <v>90</v>
      </c>
      <c r="E1078" s="3" t="s">
        <v>91</v>
      </c>
      <c r="F1078" s="4" t="s">
        <v>92</v>
      </c>
      <c r="G1078" s="3" t="s">
        <v>93</v>
      </c>
      <c r="H1078" s="4" t="s">
        <v>94</v>
      </c>
      <c r="I1078" s="16" t="s">
        <v>52</v>
      </c>
      <c r="J1078" s="4" t="s">
        <v>53</v>
      </c>
    </row>
    <row r="1079" spans="1:10">
      <c r="A1079" s="3"/>
      <c r="B1079" s="14"/>
      <c r="C1079" s="21">
        <f>F1067</f>
        <v>3.3330000000000002</v>
      </c>
      <c r="D1079" s="1">
        <v>3.3420000000000001</v>
      </c>
      <c r="E1079" s="1">
        <v>134.6</v>
      </c>
      <c r="F1079" s="1">
        <v>1109.0999999999999</v>
      </c>
      <c r="G1079" s="1">
        <f>E1082</f>
        <v>135</v>
      </c>
      <c r="H1079" s="1">
        <f>F1082</f>
        <v>1109.0999999999999</v>
      </c>
      <c r="I1079" s="1">
        <f>(H1079-E1076)</f>
        <v>175.29999999999995</v>
      </c>
      <c r="J1079" s="1">
        <v>0</v>
      </c>
    </row>
    <row r="1080" spans="1:10">
      <c r="A1080" s="3"/>
      <c r="C1080" s="1"/>
      <c r="D1080" s="1">
        <v>3.1429999999999998</v>
      </c>
      <c r="E1080" s="1">
        <v>143.57</v>
      </c>
      <c r="F1080" s="1">
        <v>1109.9000000000001</v>
      </c>
      <c r="G1080" s="1"/>
      <c r="H1080" s="1"/>
      <c r="I1080" s="1"/>
      <c r="J1080" s="4"/>
    </row>
    <row r="1081" spans="1:10">
      <c r="A1081" s="3"/>
      <c r="C1081" s="1"/>
      <c r="D1081" s="1">
        <f>D1079-D1080</f>
        <v>0.19900000000000029</v>
      </c>
      <c r="E1081" s="1">
        <f>E1079-E1080</f>
        <v>-8.9699999999999989</v>
      </c>
      <c r="F1081" s="1">
        <f>F1079-F1080</f>
        <v>-0.8000000000001819</v>
      </c>
      <c r="G1081" s="1"/>
      <c r="H1081" s="1"/>
      <c r="I1081" s="1"/>
      <c r="J1081" s="5"/>
    </row>
    <row r="1082" spans="1:10">
      <c r="A1082" s="3"/>
      <c r="B1082" s="1"/>
      <c r="C1082" s="1"/>
      <c r="D1082" s="1"/>
      <c r="E1082" s="1">
        <f>ROUND(E1079+(E1081/D1081)*(C1079-D1079),1)</f>
        <v>135</v>
      </c>
      <c r="F1082" s="1">
        <f>ROUND(F1079+(F1081/D1081)*(C1079-D1079),1)</f>
        <v>1109.0999999999999</v>
      </c>
      <c r="G1082" s="1"/>
      <c r="H1082" s="1"/>
      <c r="I1082" s="1"/>
      <c r="J1082" s="5"/>
    </row>
    <row r="1083" spans="1:10">
      <c r="A1083" s="3"/>
    </row>
    <row r="1084" spans="1:10">
      <c r="A1084" s="3"/>
      <c r="B1084" s="4" t="s">
        <v>54</v>
      </c>
    </row>
    <row r="1085" spans="1:10">
      <c r="A1085" s="3"/>
      <c r="B1085" s="1">
        <f>I1079</f>
        <v>175.29999999999995</v>
      </c>
      <c r="I1085" s="5"/>
      <c r="J1085" s="5"/>
    </row>
    <row r="1086" spans="1:10">
      <c r="A1086" s="3"/>
      <c r="I1086" s="5"/>
      <c r="J1086" s="5"/>
    </row>
    <row r="1087" spans="1:10">
      <c r="A1087" s="3" t="s">
        <v>79</v>
      </c>
      <c r="B1087" s="27" t="s">
        <v>57</v>
      </c>
      <c r="C1087" s="27" t="s">
        <v>71</v>
      </c>
      <c r="D1087" s="27" t="s">
        <v>69</v>
      </c>
      <c r="E1087" s="27" t="s">
        <v>68</v>
      </c>
      <c r="F1087" s="27" t="s">
        <v>70</v>
      </c>
      <c r="G1087" s="27" t="s">
        <v>72</v>
      </c>
    </row>
    <row r="1088" spans="1:10">
      <c r="A1088" s="3"/>
      <c r="B1088" s="28">
        <f>G1079</f>
        <v>135</v>
      </c>
      <c r="C1088" s="28">
        <f>ROUND((I1076+B1085)*B1064,1)</f>
        <v>6836.9</v>
      </c>
      <c r="D1088" s="28">
        <f>ROUND((H1076+J1079)*B1064,1)</f>
        <v>386.7</v>
      </c>
      <c r="E1088" s="28">
        <f>ROUND(B1088*(100/14.50381),1)</f>
        <v>930.8</v>
      </c>
      <c r="F1088" s="28">
        <f>ROUND(D1088*(1/0.947831),1)</f>
        <v>408</v>
      </c>
      <c r="G1088" s="28">
        <f>ROUND(C1088*(1/0.947831),1)</f>
        <v>7213.2</v>
      </c>
    </row>
    <row r="1090" spans="1:11">
      <c r="A1090" s="3" t="s">
        <v>159</v>
      </c>
    </row>
    <row r="1091" spans="1:11">
      <c r="A1091" s="3" t="s">
        <v>59</v>
      </c>
      <c r="B1091" s="1"/>
      <c r="C1091" s="1"/>
      <c r="D1091" s="1"/>
      <c r="E1091" s="1"/>
      <c r="F1091" s="1"/>
      <c r="G1091" s="1"/>
      <c r="H1091" s="1"/>
      <c r="I1091" s="1"/>
    </row>
    <row r="1092" spans="1:11">
      <c r="A1092" s="24" t="s">
        <v>1</v>
      </c>
      <c r="B1092" s="3" t="s">
        <v>2</v>
      </c>
      <c r="C1092" s="3" t="s">
        <v>3</v>
      </c>
      <c r="D1092" s="3" t="s">
        <v>14</v>
      </c>
      <c r="E1092" s="3" t="s">
        <v>7</v>
      </c>
      <c r="F1092" s="3" t="s">
        <v>151</v>
      </c>
      <c r="G1092" s="3" t="s">
        <v>11</v>
      </c>
      <c r="H1092" s="19" t="s">
        <v>77</v>
      </c>
    </row>
    <row r="1093" spans="1:11">
      <c r="A1093" s="3"/>
      <c r="B1093" s="3" t="s">
        <v>5</v>
      </c>
      <c r="C1093" s="6">
        <v>2</v>
      </c>
      <c r="D1093" s="1">
        <f>K1093</f>
        <v>3.63</v>
      </c>
      <c r="E1093" s="18">
        <f>K1094</f>
        <v>18.89</v>
      </c>
      <c r="F1093" s="8">
        <f>K1095</f>
        <v>7.3825000000000003</v>
      </c>
      <c r="G1093" s="1">
        <f>K1096</f>
        <v>0.56699999999999995</v>
      </c>
      <c r="H1093" s="7">
        <v>8.3139999999999993E-5</v>
      </c>
      <c r="K1093" s="1">
        <f>'ITEM Nº2'!I9</f>
        <v>3.63</v>
      </c>
    </row>
    <row r="1094" spans="1:11">
      <c r="A1094" s="3"/>
      <c r="B1094" s="1"/>
      <c r="C1094" s="1"/>
      <c r="D1094" s="5"/>
      <c r="E1094" s="4"/>
      <c r="F1094" s="5"/>
      <c r="K1094" s="1">
        <f>'ITEM Nº2'!I10</f>
        <v>18.89</v>
      </c>
    </row>
    <row r="1095" spans="1:11">
      <c r="A1095" s="24" t="s">
        <v>6</v>
      </c>
      <c r="B1095" s="3" t="s">
        <v>7</v>
      </c>
      <c r="C1095" s="22" t="s">
        <v>8</v>
      </c>
      <c r="D1095" s="3" t="s">
        <v>9</v>
      </c>
      <c r="E1095" s="22" t="s">
        <v>10</v>
      </c>
      <c r="F1095" s="3" t="s">
        <v>11</v>
      </c>
      <c r="H1095" s="1"/>
      <c r="K1095" s="1">
        <f>'ITEM Nº2'!I11</f>
        <v>7.3825000000000003</v>
      </c>
    </row>
    <row r="1096" spans="1:11">
      <c r="A1096" s="3"/>
      <c r="B1096" s="40">
        <f>E1093</f>
        <v>18.89</v>
      </c>
      <c r="D1096" s="9">
        <f>((D1098*D1100)/H1093)</f>
        <v>134.58756654249916</v>
      </c>
      <c r="F1096" s="40">
        <f>G1093</f>
        <v>0.56699999999999995</v>
      </c>
      <c r="K1096" s="1">
        <f>'ITEM Nº2'!I12</f>
        <v>0.56699999999999995</v>
      </c>
    </row>
    <row r="1097" spans="1:11">
      <c r="A1097" s="3"/>
      <c r="B1097" s="3" t="s">
        <v>14</v>
      </c>
      <c r="C1097" s="22" t="s">
        <v>12</v>
      </c>
      <c r="D1097" s="3" t="s">
        <v>80</v>
      </c>
      <c r="E1097" s="22" t="s">
        <v>13</v>
      </c>
      <c r="F1097" s="3" t="s">
        <v>151</v>
      </c>
    </row>
    <row r="1098" spans="1:11">
      <c r="A1098" s="3"/>
      <c r="B1098" s="40">
        <f>D1093</f>
        <v>3.63</v>
      </c>
      <c r="C1098" s="22" t="s">
        <v>15</v>
      </c>
      <c r="D1098" s="5">
        <f>B1098</f>
        <v>3.63</v>
      </c>
      <c r="E1098" s="22" t="s">
        <v>17</v>
      </c>
      <c r="F1098" s="40">
        <f>F1093</f>
        <v>7.3825000000000003</v>
      </c>
    </row>
    <row r="1099" spans="1:11">
      <c r="A1099" s="3"/>
      <c r="B1099" s="3" t="s">
        <v>29</v>
      </c>
      <c r="C1099" s="22" t="s">
        <v>19</v>
      </c>
      <c r="D1099" s="3" t="s">
        <v>30</v>
      </c>
      <c r="E1099" s="22" t="s">
        <v>19</v>
      </c>
      <c r="F1099" s="3" t="s">
        <v>31</v>
      </c>
    </row>
    <row r="1100" spans="1:11">
      <c r="A1100" s="3"/>
      <c r="B1100" s="10">
        <f>(H1093*(B1096+273.15)/B1098)</f>
        <v>6.6887618732782358E-3</v>
      </c>
      <c r="C1100" s="10"/>
      <c r="D1100" s="10">
        <f>F1100</f>
        <v>3.0825372678631897E-3</v>
      </c>
      <c r="E1100" s="10"/>
      <c r="F1100" s="10">
        <f>(H1093*(F1096+273.15)/F1098)</f>
        <v>3.0825372678631897E-3</v>
      </c>
    </row>
    <row r="1101" spans="1:11">
      <c r="A1101" s="3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1">
      <c r="A1102" s="24" t="s">
        <v>23</v>
      </c>
      <c r="B1102" s="27" t="s">
        <v>73</v>
      </c>
      <c r="C1102" s="29" t="s">
        <v>75</v>
      </c>
      <c r="D1102" s="27" t="s">
        <v>74</v>
      </c>
      <c r="E1102" s="29" t="s">
        <v>76</v>
      </c>
      <c r="F1102" s="11" t="s">
        <v>26</v>
      </c>
      <c r="G1102" s="27" t="s">
        <v>73</v>
      </c>
      <c r="H1102" s="29" t="s">
        <v>75</v>
      </c>
      <c r="I1102" s="27" t="s">
        <v>24</v>
      </c>
      <c r="J1102" s="29" t="s">
        <v>76</v>
      </c>
    </row>
    <row r="1103" spans="1:11">
      <c r="A1103" s="3"/>
      <c r="B1103" s="31">
        <f>ROUND((H1093*(D1096-(B1096+273.15)))*(1/0.01),2)</f>
        <v>-1.31</v>
      </c>
      <c r="C1103" s="31">
        <f>ROUND((C1093*H1093*(D1096-(B1096+273.15)))*(1/0.01),2)</f>
        <v>-2.62</v>
      </c>
      <c r="D1103" s="31">
        <f>C1103+B1103</f>
        <v>-3.93</v>
      </c>
      <c r="E1103" s="31">
        <f>ROUND(((C1093+1)*H1093*(D1096-(B1096+273.15)))*(1/0.01),2)</f>
        <v>-3.93</v>
      </c>
      <c r="F1103" s="10"/>
      <c r="G1103" s="31">
        <f>ROUND(H1093*(F1096+273.15)*(LN(F1100/D1100)),2)</f>
        <v>0</v>
      </c>
      <c r="H1103" s="31">
        <f>ROUND((C1093*H1093*((F1096+273.15)-D1096))*100,2)</f>
        <v>2.31</v>
      </c>
      <c r="I1103" s="31">
        <f>H1103+G1103</f>
        <v>2.31</v>
      </c>
      <c r="J1103" s="31">
        <f>ROUND(((C1093+1)*H1093*((F1096+273.15)-D1096))*100,2)</f>
        <v>3.47</v>
      </c>
    </row>
    <row r="1104" spans="1:11">
      <c r="A1104" s="3"/>
      <c r="B1104" s="1"/>
      <c r="C1104" s="1"/>
      <c r="D1104" s="1"/>
      <c r="E1104" s="1"/>
      <c r="F1104" s="1"/>
      <c r="G1104" s="1"/>
      <c r="H1104" s="1"/>
      <c r="J1104" s="1"/>
    </row>
    <row r="1105" spans="1:10">
      <c r="A1105" s="24" t="s">
        <v>27</v>
      </c>
      <c r="B1105" s="27" t="s">
        <v>73</v>
      </c>
      <c r="C1105" s="27" t="s">
        <v>74</v>
      </c>
      <c r="D1105" s="29" t="s">
        <v>75</v>
      </c>
      <c r="E1105" s="29" t="s">
        <v>76</v>
      </c>
      <c r="G1105" s="1"/>
      <c r="H1105" s="1"/>
      <c r="J1105" s="1"/>
    </row>
    <row r="1106" spans="1:10">
      <c r="A1106" s="3"/>
      <c r="B1106" s="31">
        <f>B1103+G1103</f>
        <v>-1.31</v>
      </c>
      <c r="C1106" s="31">
        <f>D1103+I1103</f>
        <v>-1.62</v>
      </c>
      <c r="D1106" s="31">
        <f>C1103+H1103</f>
        <v>-0.31000000000000005</v>
      </c>
      <c r="E1106" s="31">
        <f>E1103+J1103</f>
        <v>-0.45999999999999996</v>
      </c>
      <c r="G1106" s="1"/>
      <c r="H1106" s="1"/>
      <c r="I1106" s="1"/>
      <c r="J1106" s="1"/>
    </row>
    <row r="1107" spans="1:10">
      <c r="A1107" s="3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>
      <c r="A1108" s="24" t="s">
        <v>28</v>
      </c>
      <c r="B1108" s="3" t="s">
        <v>7</v>
      </c>
      <c r="C1108" s="22" t="s">
        <v>8</v>
      </c>
      <c r="D1108" s="3" t="s">
        <v>9</v>
      </c>
      <c r="E1108" s="22" t="s">
        <v>10</v>
      </c>
      <c r="F1108" s="3" t="s">
        <v>11</v>
      </c>
      <c r="G1108" s="1"/>
      <c r="H1108" s="1"/>
      <c r="I1108" s="1"/>
      <c r="J1108" s="1"/>
    </row>
    <row r="1109" spans="1:10">
      <c r="A1109" s="3"/>
      <c r="B1109" s="40">
        <f>E1093</f>
        <v>18.89</v>
      </c>
      <c r="D1109" s="9">
        <f>(D1111*D1113/H1093)</f>
        <v>593.93534435261699</v>
      </c>
      <c r="F1109" s="40">
        <f>G1093</f>
        <v>0.56699999999999995</v>
      </c>
      <c r="G1109" s="1"/>
      <c r="H1109" s="1"/>
      <c r="I1109" s="1"/>
      <c r="J1109" s="1"/>
    </row>
    <row r="1110" spans="1:10">
      <c r="A1110" s="3"/>
      <c r="B1110" s="3" t="s">
        <v>14</v>
      </c>
      <c r="C1110" s="22" t="s">
        <v>13</v>
      </c>
      <c r="D1110" s="3" t="s">
        <v>16</v>
      </c>
      <c r="E1110" s="22" t="s">
        <v>12</v>
      </c>
      <c r="F1110" s="3" t="s">
        <v>18</v>
      </c>
      <c r="G1110" s="1"/>
      <c r="H1110" s="1"/>
      <c r="I1110" s="1"/>
      <c r="J1110" s="1"/>
    </row>
    <row r="1111" spans="1:10">
      <c r="A1111" s="3"/>
      <c r="B1111" s="40">
        <f>D1093</f>
        <v>3.63</v>
      </c>
      <c r="C1111" s="22" t="s">
        <v>17</v>
      </c>
      <c r="D1111" s="5">
        <f>F1111</f>
        <v>7.3825000000000003</v>
      </c>
      <c r="E1111" s="22" t="s">
        <v>15</v>
      </c>
      <c r="F1111" s="40">
        <f>F1093</f>
        <v>7.3825000000000003</v>
      </c>
      <c r="G1111" s="1"/>
      <c r="H1111" s="1"/>
      <c r="I1111" s="1"/>
      <c r="J1111" s="1"/>
    </row>
    <row r="1112" spans="1:10">
      <c r="A1112" s="3"/>
      <c r="B1112" s="3" t="s">
        <v>29</v>
      </c>
      <c r="C1112" s="22" t="s">
        <v>19</v>
      </c>
      <c r="D1112" s="3" t="s">
        <v>30</v>
      </c>
      <c r="E1112" s="22" t="s">
        <v>19</v>
      </c>
      <c r="F1112" s="3" t="s">
        <v>31</v>
      </c>
      <c r="G1112" s="1"/>
      <c r="H1112" s="1"/>
      <c r="I1112" s="1"/>
      <c r="J1112" s="1"/>
    </row>
    <row r="1113" spans="1:10">
      <c r="A1113" s="3"/>
      <c r="B1113" s="20">
        <f>B1100</f>
        <v>6.6887618732782358E-3</v>
      </c>
      <c r="C1113" s="1"/>
      <c r="D1113" s="20">
        <f>B1113</f>
        <v>6.6887618732782358E-3</v>
      </c>
      <c r="E1113" s="13"/>
      <c r="F1113" s="13">
        <f>H1093*(F1109+273.15)/F1111</f>
        <v>3.0825372678631897E-3</v>
      </c>
      <c r="G1113" s="1"/>
      <c r="H1113" s="1"/>
      <c r="I1113" s="1"/>
      <c r="J1113" s="1"/>
    </row>
    <row r="1114" spans="1:10">
      <c r="A1114" s="3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>
      <c r="A1115" s="24" t="s">
        <v>23</v>
      </c>
      <c r="B1115" s="27" t="s">
        <v>73</v>
      </c>
      <c r="C1115" s="29" t="s">
        <v>75</v>
      </c>
      <c r="D1115" s="27" t="s">
        <v>74</v>
      </c>
      <c r="E1115" s="29" t="s">
        <v>76</v>
      </c>
      <c r="F1115" s="11" t="s">
        <v>26</v>
      </c>
      <c r="G1115" s="27" t="s">
        <v>73</v>
      </c>
      <c r="H1115" s="29" t="s">
        <v>75</v>
      </c>
      <c r="I1115" s="27" t="s">
        <v>74</v>
      </c>
      <c r="J1115" s="29" t="s">
        <v>25</v>
      </c>
    </row>
    <row r="1116" spans="1:10">
      <c r="A1116" s="3"/>
      <c r="B1116" s="28">
        <f>H1093*(B1109+273.15)*(LN(D1113/B1113))</f>
        <v>0</v>
      </c>
      <c r="C1116" s="31">
        <f>(C1093*H1093*(D1109-(B1109+273.15)))*100</f>
        <v>5.0199157858953152</v>
      </c>
      <c r="D1116" s="31">
        <f>C1116+B1116</f>
        <v>5.0199157858953152</v>
      </c>
      <c r="E1116" s="31">
        <f>((C1093+1)*H1093*(D1109-(B1109+273.15)))*100</f>
        <v>7.5298736788429732</v>
      </c>
      <c r="F1116" s="1"/>
      <c r="G1116" s="31">
        <f>(H1093*((F1109+273.15)-D1109))*100</f>
        <v>-2.6622953149476576</v>
      </c>
      <c r="H1116" s="31">
        <f>(C1093*H1093*((F1109+273.15)-D1109))*100</f>
        <v>-5.3245906298953152</v>
      </c>
      <c r="I1116" s="31">
        <f>H1116+G1116</f>
        <v>-7.9868859448429728</v>
      </c>
      <c r="J1116" s="31">
        <f>((C1093+1)*H1093*((F1109+273.15)-D1109))*100</f>
        <v>-7.9868859448429728</v>
      </c>
    </row>
    <row r="1117" spans="1:10">
      <c r="A1117" s="3"/>
      <c r="B1117" s="1"/>
      <c r="C1117" s="1"/>
      <c r="D1117" s="1"/>
      <c r="E1117" s="1"/>
      <c r="F1117" s="1"/>
      <c r="G1117" s="1"/>
      <c r="I1117" s="1"/>
      <c r="J1117" s="1"/>
    </row>
    <row r="1118" spans="1:10">
      <c r="A1118" s="24" t="s">
        <v>27</v>
      </c>
      <c r="B1118" s="27" t="s">
        <v>73</v>
      </c>
      <c r="C1118" s="27" t="s">
        <v>74</v>
      </c>
      <c r="D1118" s="29" t="s">
        <v>75</v>
      </c>
      <c r="E1118" s="29" t="s">
        <v>76</v>
      </c>
      <c r="F1118" s="1"/>
      <c r="I1118" s="1"/>
      <c r="J1118" s="1"/>
    </row>
    <row r="1119" spans="1:10">
      <c r="A1119" s="3"/>
      <c r="B1119" s="31">
        <f>B1116+G1116</f>
        <v>-2.6622953149476576</v>
      </c>
      <c r="C1119" s="31">
        <f>D1116+I1116</f>
        <v>-2.9669701589476576</v>
      </c>
      <c r="D1119" s="28">
        <f>C1116+H1116</f>
        <v>-0.304674844</v>
      </c>
      <c r="E1119" s="28">
        <f>E1116+J1116</f>
        <v>-0.45701226599999956</v>
      </c>
      <c r="F1119" s="1"/>
      <c r="H1119" s="1"/>
      <c r="I1119" s="1"/>
      <c r="J1119" s="1"/>
    </row>
    <row r="1121" spans="1:11">
      <c r="A1121" s="3" t="s">
        <v>0</v>
      </c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1">
      <c r="A1122" s="24" t="s">
        <v>1</v>
      </c>
      <c r="B1122" s="3" t="s">
        <v>32</v>
      </c>
      <c r="C1122" s="3" t="s">
        <v>78</v>
      </c>
      <c r="D1122" s="3" t="s">
        <v>60</v>
      </c>
      <c r="E1122" s="3" t="s">
        <v>62</v>
      </c>
      <c r="F1122" s="3" t="s">
        <v>61</v>
      </c>
      <c r="G1122" s="22" t="s">
        <v>33</v>
      </c>
      <c r="H1122" s="46"/>
      <c r="I1122" s="46"/>
      <c r="J1122" s="46"/>
    </row>
    <row r="1123" spans="1:11">
      <c r="A1123" s="3"/>
      <c r="B1123" s="4" t="s">
        <v>34</v>
      </c>
      <c r="C1123" s="5">
        <f>K1123</f>
        <v>4.54</v>
      </c>
      <c r="D1123" s="5">
        <f>K1124</f>
        <v>15.56</v>
      </c>
      <c r="E1123" s="5">
        <f>K1125</f>
        <v>7.0309999999999997</v>
      </c>
      <c r="F1123" s="5">
        <f>K1126</f>
        <v>0.48199999999999998</v>
      </c>
      <c r="G1123" s="32" t="s">
        <v>35</v>
      </c>
      <c r="H1123" s="46"/>
      <c r="I1123" s="46"/>
      <c r="J1123" s="46"/>
      <c r="K1123" s="1">
        <v>4.54</v>
      </c>
    </row>
    <row r="1124" spans="1:11">
      <c r="A1124" s="3"/>
      <c r="B1124" s="1"/>
      <c r="C1124" s="1"/>
      <c r="D1124" s="1"/>
      <c r="E1124" s="1"/>
      <c r="F1124" s="1"/>
      <c r="G1124" s="1"/>
      <c r="H1124" s="46"/>
      <c r="I1124" s="46"/>
      <c r="J1124" s="46"/>
      <c r="K1124" s="1">
        <v>15.56</v>
      </c>
    </row>
    <row r="1125" spans="1:11">
      <c r="A1125" s="3" t="s">
        <v>81</v>
      </c>
      <c r="B1125" s="3" t="s">
        <v>36</v>
      </c>
      <c r="C1125" s="3" t="s">
        <v>37</v>
      </c>
      <c r="D1125" s="3" t="s">
        <v>38</v>
      </c>
      <c r="E1125" s="3" t="s">
        <v>39</v>
      </c>
      <c r="F1125" s="3"/>
      <c r="G1125" s="1"/>
      <c r="H1125" s="46"/>
      <c r="I1125" s="46"/>
      <c r="J1125" s="46"/>
      <c r="K1125" s="1">
        <v>7.0309999999999997</v>
      </c>
    </row>
    <row r="1126" spans="1:11">
      <c r="A1126" s="3"/>
      <c r="B1126" s="25">
        <f>ROUND(C1123*2.20462,2)</f>
        <v>10.01</v>
      </c>
      <c r="C1126" s="25">
        <f>ROUND(D1123*1.8+32,2)</f>
        <v>60.01</v>
      </c>
      <c r="D1126" s="25">
        <f>ROUND(E1123*(14.6959793/1.03326),2)</f>
        <v>100</v>
      </c>
      <c r="E1126" s="25">
        <f>ROUND(F1123*(3.28084^3),2)</f>
        <v>17.02</v>
      </c>
      <c r="F1126" s="13"/>
      <c r="G1126" s="1"/>
      <c r="H1126" s="46"/>
      <c r="I1126" s="46"/>
      <c r="J1126" s="46"/>
      <c r="K1126" s="1">
        <v>0.48199999999999998</v>
      </c>
    </row>
    <row r="1127" spans="1:11">
      <c r="A1127" s="3"/>
      <c r="B1127" s="25"/>
      <c r="C1127" s="23"/>
      <c r="D1127" s="23"/>
      <c r="E1127" s="25"/>
      <c r="G1127" s="1"/>
      <c r="H1127" s="46"/>
      <c r="I1127" s="46"/>
      <c r="J1127" s="46"/>
    </row>
    <row r="1128" spans="1:11">
      <c r="A1128" s="3" t="s">
        <v>82</v>
      </c>
      <c r="B1128" s="23">
        <f>ROUND(B1126,0)</f>
        <v>10</v>
      </c>
      <c r="C1128" s="23">
        <f>ROUND(C1126,0)</f>
        <v>60</v>
      </c>
      <c r="D1128" s="23">
        <f>ROUND(D1126,0)</f>
        <v>100</v>
      </c>
      <c r="E1128" s="23">
        <f>ROUND(E1126,0)</f>
        <v>17</v>
      </c>
      <c r="F1128" s="21"/>
      <c r="G1128" s="1"/>
      <c r="H1128" s="46"/>
      <c r="I1128" s="46"/>
      <c r="J1128" s="46"/>
    </row>
    <row r="1129" spans="1:11">
      <c r="A1129" s="3"/>
      <c r="B1129" s="25"/>
      <c r="C1129" s="23"/>
      <c r="D1129" s="23"/>
      <c r="E1129" s="25"/>
      <c r="G1129" s="1"/>
    </row>
    <row r="1130" spans="1:11">
      <c r="A1130" s="3" t="s">
        <v>40</v>
      </c>
      <c r="B1130" s="3" t="s">
        <v>37</v>
      </c>
      <c r="C1130" s="3" t="s">
        <v>98</v>
      </c>
      <c r="D1130" s="4" t="s">
        <v>97</v>
      </c>
      <c r="E1130" s="3" t="s">
        <v>96</v>
      </c>
      <c r="F1130" s="3" t="s">
        <v>95</v>
      </c>
      <c r="H1130" s="47" t="s">
        <v>89</v>
      </c>
      <c r="I1130" s="48"/>
      <c r="J1130" s="49"/>
    </row>
    <row r="1131" spans="1:11">
      <c r="A1131" s="3"/>
      <c r="B1131" s="17">
        <f>C1128</f>
        <v>60</v>
      </c>
      <c r="C1131" s="1">
        <v>0.25609999999999999</v>
      </c>
      <c r="D1131" s="1">
        <v>28.06</v>
      </c>
      <c r="E1131" s="1">
        <v>1.6029999999999999E-2</v>
      </c>
      <c r="F1131" s="1">
        <f>ROUND(E1128/B1128,3)</f>
        <v>1.7</v>
      </c>
      <c r="H1131" s="1"/>
      <c r="I1131" s="1"/>
      <c r="J1131" s="1"/>
    </row>
    <row r="1132" spans="1:11">
      <c r="A1132" s="3"/>
      <c r="B1132" s="3"/>
      <c r="C1132" s="1"/>
      <c r="D1132" s="1"/>
      <c r="E1132" s="1"/>
      <c r="F1132" s="1"/>
      <c r="G1132" s="1"/>
      <c r="H1132" s="1"/>
      <c r="I1132" s="1"/>
      <c r="J1132" s="1"/>
    </row>
    <row r="1133" spans="1:11">
      <c r="A1133" s="3"/>
      <c r="B1133" s="3" t="s">
        <v>38</v>
      </c>
      <c r="C1133" s="3" t="s">
        <v>38</v>
      </c>
      <c r="D1133" s="3" t="s">
        <v>45</v>
      </c>
      <c r="E1133" s="3" t="s">
        <v>46</v>
      </c>
      <c r="F1133" s="4" t="s">
        <v>47</v>
      </c>
      <c r="G1133" s="4" t="s">
        <v>48</v>
      </c>
      <c r="H1133" s="50" t="str">
        <f>IF(E1131=D1137,"líquido saturado",IF(E1131&lt;D1137,"líquido comprimido",IF(E1131&lt;E1137,"mezcla L+V",IF(E1131=E1137,"vapor saturado","vapor recalentado"))))</f>
        <v>líquido comprimido</v>
      </c>
      <c r="I1133" s="51"/>
      <c r="J1133" s="15" t="s">
        <v>99</v>
      </c>
    </row>
    <row r="1134" spans="1:11">
      <c r="A1134" s="3"/>
      <c r="B1134" s="17">
        <f>D1128</f>
        <v>100</v>
      </c>
      <c r="C1134" s="1">
        <v>96.16</v>
      </c>
      <c r="D1134" s="1">
        <v>1.771E-2</v>
      </c>
      <c r="E1134" s="1">
        <v>4.5979999999999999</v>
      </c>
      <c r="F1134" s="1">
        <v>295.27999999999997</v>
      </c>
      <c r="G1134" s="1">
        <v>1104.5999999999999</v>
      </c>
      <c r="J1134" s="1">
        <f>D1131</f>
        <v>28.06</v>
      </c>
    </row>
    <row r="1135" spans="1:11">
      <c r="A1135" s="3"/>
      <c r="B1135" s="1"/>
      <c r="C1135" s="1">
        <v>103.05</v>
      </c>
      <c r="D1135" s="1">
        <v>1.7760000000000001E-2</v>
      </c>
      <c r="E1135" s="1">
        <v>4.3070000000000004</v>
      </c>
      <c r="F1135" s="1">
        <v>300.47000000000003</v>
      </c>
      <c r="G1135" s="1">
        <v>1105.5999999999999</v>
      </c>
      <c r="H1135" s="35" t="s">
        <v>100</v>
      </c>
      <c r="I1135" s="34" t="str">
        <f>IF(F1131&gt;D1137,IF(F1131&lt;E1137,"mezcla L+V","vapor recalentado"),"líquido comprimido")</f>
        <v>mezcla L+V</v>
      </c>
      <c r="J1135" s="1"/>
    </row>
    <row r="1136" spans="1:11">
      <c r="A1136" s="3"/>
      <c r="B1136" s="1"/>
      <c r="C1136" s="1">
        <f>C1134-C1135</f>
        <v>-6.8900000000000006</v>
      </c>
      <c r="D1136" s="1">
        <f>D1134-D1135</f>
        <v>-5.0000000000001432E-5</v>
      </c>
      <c r="E1136" s="1">
        <f>E1134-E1135</f>
        <v>0.29099999999999948</v>
      </c>
      <c r="F1136" s="1">
        <f>F1134-F1135</f>
        <v>-5.1900000000000546</v>
      </c>
      <c r="G1136" s="1">
        <f>G1134-G1135</f>
        <v>-1</v>
      </c>
      <c r="H1136" s="1"/>
      <c r="I1136" s="1"/>
      <c r="J1136" s="1"/>
    </row>
    <row r="1137" spans="1:10">
      <c r="A1137" s="3"/>
      <c r="B1137" s="1"/>
      <c r="C1137" s="1"/>
      <c r="D1137" s="1">
        <f>ROUND(D1134+(D1136/C1136)*(B1134-C1134),4)</f>
        <v>1.77E-2</v>
      </c>
      <c r="E1137" s="1">
        <f>ROUND(E1134+(E1136/C1136)*(B1134-C1134),3)</f>
        <v>4.4359999999999999</v>
      </c>
      <c r="F1137" s="1">
        <f>ROUND(F1134+(F1136/C1136)*(B1134-C1134),2)</f>
        <v>298.17</v>
      </c>
      <c r="G1137" s="1">
        <f>ROUND(G1134+(G1136/C1136)*(B1134-C1134),1)</f>
        <v>1105.2</v>
      </c>
      <c r="H1137" s="1"/>
      <c r="I1137" s="1"/>
      <c r="J1137" s="1"/>
    </row>
    <row r="1138" spans="1:10">
      <c r="A1138" s="3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>
      <c r="A1139" s="3"/>
      <c r="B1139" s="3" t="s">
        <v>45</v>
      </c>
      <c r="C1139" s="3" t="s">
        <v>46</v>
      </c>
      <c r="D1139" s="3" t="s">
        <v>49</v>
      </c>
      <c r="E1139" s="15" t="s">
        <v>50</v>
      </c>
      <c r="F1139" s="11" t="s">
        <v>51</v>
      </c>
      <c r="G1139" s="16" t="s">
        <v>52</v>
      </c>
      <c r="H1139" s="4" t="s">
        <v>53</v>
      </c>
      <c r="I1139" s="4" t="s">
        <v>54</v>
      </c>
      <c r="J1139" s="1"/>
    </row>
    <row r="1140" spans="1:10">
      <c r="A1140" s="3"/>
      <c r="B1140" s="1">
        <f>D1137</f>
        <v>1.77E-2</v>
      </c>
      <c r="C1140" s="1">
        <f>E1137</f>
        <v>4.4359999999999999</v>
      </c>
      <c r="D1140" s="1">
        <f>ROUND(((F1131-B1140)/(C1140-B1140)),4)</f>
        <v>0.38080000000000003</v>
      </c>
      <c r="E1140" s="1">
        <f>ROUND((1-D1140)*F1137+G1137*D1140,1)</f>
        <v>605.5</v>
      </c>
      <c r="F1140" s="1"/>
      <c r="G1140" s="1">
        <f>(E1140-J1134)</f>
        <v>577.44000000000005</v>
      </c>
      <c r="H1140" s="1">
        <f>ROUND(D1128*(F1131-E1131)*(0.000947831/0.737562)*144,2)</f>
        <v>31.16</v>
      </c>
      <c r="I1140" s="1">
        <f>G1140+H1140</f>
        <v>608.6</v>
      </c>
      <c r="J1140" s="1"/>
    </row>
    <row r="1141" spans="1:10">
      <c r="A1141" s="3"/>
      <c r="E1141" s="1"/>
      <c r="F1141" s="1"/>
      <c r="G1141" s="1"/>
      <c r="H1141" s="1"/>
      <c r="I1141" s="1"/>
    </row>
    <row r="1142" spans="1:10">
      <c r="A1142" s="3"/>
      <c r="B1142" s="24" t="s">
        <v>55</v>
      </c>
      <c r="C1142" s="12" t="s">
        <v>56</v>
      </c>
      <c r="D1142" s="3" t="s">
        <v>90</v>
      </c>
      <c r="E1142" s="3" t="s">
        <v>91</v>
      </c>
      <c r="F1142" s="4" t="s">
        <v>92</v>
      </c>
      <c r="G1142" s="3" t="s">
        <v>93</v>
      </c>
      <c r="H1142" s="4" t="s">
        <v>94</v>
      </c>
      <c r="I1142" s="16" t="s">
        <v>52</v>
      </c>
      <c r="J1142" s="4" t="s">
        <v>53</v>
      </c>
    </row>
    <row r="1143" spans="1:10">
      <c r="A1143" s="3"/>
      <c r="B1143" s="14"/>
      <c r="C1143" s="21">
        <f>F1131</f>
        <v>1.7</v>
      </c>
      <c r="D1143" s="1">
        <v>1.7633000000000001</v>
      </c>
      <c r="E1143" s="1">
        <v>261.64999999999998</v>
      </c>
      <c r="F1143" s="1">
        <v>1116.2</v>
      </c>
      <c r="G1143" s="1">
        <f>E1146</f>
        <v>271.8</v>
      </c>
      <c r="H1143" s="1">
        <f>F1146</f>
        <v>1116.5</v>
      </c>
      <c r="I1143" s="1">
        <f>(H1143-E1140)</f>
        <v>511</v>
      </c>
      <c r="J1143" s="1">
        <v>0</v>
      </c>
    </row>
    <row r="1144" spans="1:10">
      <c r="A1144" s="3"/>
      <c r="C1144" s="1"/>
      <c r="D1144" s="1">
        <v>1.6697</v>
      </c>
      <c r="E1144" s="1">
        <v>276.69</v>
      </c>
      <c r="F1144" s="1">
        <v>1116.7</v>
      </c>
      <c r="G1144" s="1"/>
      <c r="H1144" s="1"/>
      <c r="I1144" s="1"/>
      <c r="J1144" s="4"/>
    </row>
    <row r="1145" spans="1:10">
      <c r="A1145" s="3"/>
      <c r="C1145" s="1"/>
      <c r="D1145" s="1">
        <f>D1143-D1144</f>
        <v>9.3600000000000128E-2</v>
      </c>
      <c r="E1145" s="1">
        <f>E1143-E1144</f>
        <v>-15.04000000000002</v>
      </c>
      <c r="F1145" s="1">
        <f>F1143-F1144</f>
        <v>-0.5</v>
      </c>
      <c r="G1145" s="1"/>
      <c r="H1145" s="1"/>
      <c r="I1145" s="1"/>
      <c r="J1145" s="5"/>
    </row>
    <row r="1146" spans="1:10">
      <c r="A1146" s="3"/>
      <c r="B1146" s="1"/>
      <c r="C1146" s="1"/>
      <c r="D1146" s="1"/>
      <c r="E1146" s="1">
        <f>ROUND(E1143+(E1145/D1145)*(C1143-D1143),1)</f>
        <v>271.8</v>
      </c>
      <c r="F1146" s="1">
        <f>ROUND(F1143+(F1145/D1145)*(C1143-D1143),1)</f>
        <v>1116.5</v>
      </c>
      <c r="G1146" s="1"/>
      <c r="H1146" s="1"/>
      <c r="I1146" s="1"/>
      <c r="J1146" s="5"/>
    </row>
    <row r="1147" spans="1:10">
      <c r="A1147" s="3"/>
    </row>
    <row r="1148" spans="1:10">
      <c r="A1148" s="3"/>
      <c r="B1148" s="4" t="s">
        <v>54</v>
      </c>
    </row>
    <row r="1149" spans="1:10">
      <c r="A1149" s="3"/>
      <c r="B1149" s="1">
        <f>I1143</f>
        <v>511</v>
      </c>
      <c r="I1149" s="5"/>
      <c r="J1149" s="5"/>
    </row>
    <row r="1150" spans="1:10">
      <c r="A1150" s="3"/>
      <c r="I1150" s="5"/>
      <c r="J1150" s="5"/>
    </row>
    <row r="1151" spans="1:10">
      <c r="A1151" s="3" t="s">
        <v>79</v>
      </c>
      <c r="B1151" s="27" t="s">
        <v>57</v>
      </c>
      <c r="C1151" s="27" t="s">
        <v>71</v>
      </c>
      <c r="D1151" s="27" t="s">
        <v>69</v>
      </c>
      <c r="E1151" s="27" t="s">
        <v>68</v>
      </c>
      <c r="F1151" s="27" t="s">
        <v>70</v>
      </c>
      <c r="G1151" s="27" t="s">
        <v>72</v>
      </c>
    </row>
    <row r="1152" spans="1:10">
      <c r="A1152" s="3"/>
      <c r="B1152" s="28">
        <f>G1143</f>
        <v>271.8</v>
      </c>
      <c r="C1152" s="28">
        <f>ROUND((I1140+B1149)*B1128,1)</f>
        <v>11196</v>
      </c>
      <c r="D1152" s="28">
        <f>ROUND((H1140+J1143)*B1128,1)</f>
        <v>311.60000000000002</v>
      </c>
      <c r="E1152" s="28">
        <f>ROUND(B1152*(100/14.50381),1)</f>
        <v>1874</v>
      </c>
      <c r="F1152" s="28">
        <f>ROUND(D1152*(1/0.947831),1)</f>
        <v>328.8</v>
      </c>
      <c r="G1152" s="28">
        <f>ROUND(C1152*(1/0.947831),1)</f>
        <v>11812.2</v>
      </c>
    </row>
    <row r="1154" spans="1:11">
      <c r="A1154" s="3" t="s">
        <v>160</v>
      </c>
    </row>
    <row r="1155" spans="1:11">
      <c r="A1155" s="3" t="s">
        <v>59</v>
      </c>
      <c r="B1155" s="1"/>
      <c r="C1155" s="1"/>
      <c r="D1155" s="1"/>
      <c r="E1155" s="1"/>
      <c r="F1155" s="1"/>
      <c r="G1155" s="1"/>
      <c r="H1155" s="1"/>
      <c r="I1155" s="1"/>
    </row>
    <row r="1156" spans="1:11">
      <c r="A1156" s="24" t="s">
        <v>1</v>
      </c>
      <c r="B1156" s="3" t="s">
        <v>2</v>
      </c>
      <c r="C1156" s="3" t="s">
        <v>3</v>
      </c>
      <c r="D1156" s="3" t="s">
        <v>14</v>
      </c>
      <c r="E1156" s="3" t="s">
        <v>7</v>
      </c>
      <c r="F1156" s="3" t="s">
        <v>151</v>
      </c>
      <c r="G1156" s="3" t="s">
        <v>11</v>
      </c>
      <c r="H1156" s="19" t="s">
        <v>77</v>
      </c>
    </row>
    <row r="1157" spans="1:11">
      <c r="A1157" s="3"/>
      <c r="B1157" s="3" t="s">
        <v>5</v>
      </c>
      <c r="C1157" s="9">
        <v>2</v>
      </c>
      <c r="D1157" s="1">
        <f>K1157</f>
        <v>11</v>
      </c>
      <c r="E1157" s="18">
        <f>K1158</f>
        <v>35</v>
      </c>
      <c r="F1157" s="8">
        <f>K1159</f>
        <v>15</v>
      </c>
      <c r="G1157" s="1">
        <f>K1160</f>
        <v>35</v>
      </c>
      <c r="H1157" s="7">
        <v>8.3139999999999993E-5</v>
      </c>
      <c r="K1157" s="1">
        <f>'ITEM Nº1'!J10</f>
        <v>11</v>
      </c>
    </row>
    <row r="1158" spans="1:11">
      <c r="A1158" s="3"/>
      <c r="B1158" s="1"/>
      <c r="C1158" s="1"/>
      <c r="D1158" s="5"/>
      <c r="E1158" s="4"/>
      <c r="F1158" s="5"/>
      <c r="K1158" s="1">
        <f>'ITEM Nº1'!J11</f>
        <v>35</v>
      </c>
    </row>
    <row r="1159" spans="1:11">
      <c r="A1159" s="24" t="s">
        <v>6</v>
      </c>
      <c r="B1159" s="3" t="s">
        <v>7</v>
      </c>
      <c r="C1159" s="22" t="s">
        <v>8</v>
      </c>
      <c r="D1159" s="3" t="s">
        <v>9</v>
      </c>
      <c r="E1159" s="22" t="s">
        <v>10</v>
      </c>
      <c r="F1159" s="3" t="s">
        <v>11</v>
      </c>
      <c r="H1159" s="1"/>
      <c r="K1159" s="1">
        <f>'ITEM Nº1'!J12</f>
        <v>15</v>
      </c>
    </row>
    <row r="1160" spans="1:11">
      <c r="A1160" s="3"/>
      <c r="B1160" s="40">
        <f>E1157</f>
        <v>35</v>
      </c>
      <c r="D1160" s="9">
        <f>((D1162*D1164)/H1157)</f>
        <v>225.97666666666669</v>
      </c>
      <c r="F1160" s="40">
        <f>G1157</f>
        <v>35</v>
      </c>
      <c r="K1160" s="1">
        <f>'ITEM Nº1'!J13</f>
        <v>35</v>
      </c>
    </row>
    <row r="1161" spans="1:11">
      <c r="A1161" s="3"/>
      <c r="B1161" s="3" t="s">
        <v>14</v>
      </c>
      <c r="C1161" s="22" t="s">
        <v>12</v>
      </c>
      <c r="D1161" s="3" t="s">
        <v>80</v>
      </c>
      <c r="E1161" s="22" t="s">
        <v>13</v>
      </c>
      <c r="F1161" s="3" t="s">
        <v>151</v>
      </c>
    </row>
    <row r="1162" spans="1:11">
      <c r="A1162" s="3"/>
      <c r="B1162" s="40">
        <f>D1157</f>
        <v>11</v>
      </c>
      <c r="C1162" s="22" t="s">
        <v>15</v>
      </c>
      <c r="D1162" s="5">
        <f>B1162</f>
        <v>11</v>
      </c>
      <c r="E1162" s="22" t="s">
        <v>17</v>
      </c>
      <c r="F1162" s="40">
        <f>F1157</f>
        <v>15</v>
      </c>
    </row>
    <row r="1163" spans="1:11">
      <c r="A1163" s="3"/>
      <c r="B1163" s="3" t="s">
        <v>29</v>
      </c>
      <c r="C1163" s="22" t="s">
        <v>19</v>
      </c>
      <c r="D1163" s="3" t="s">
        <v>30</v>
      </c>
      <c r="E1163" s="22" t="s">
        <v>19</v>
      </c>
      <c r="F1163" s="3" t="s">
        <v>31</v>
      </c>
    </row>
    <row r="1164" spans="1:11">
      <c r="A1164" s="3"/>
      <c r="B1164" s="10">
        <f>(H1157*(B1160+273.15)/B1162)</f>
        <v>2.329053727272727E-3</v>
      </c>
      <c r="C1164" s="10"/>
      <c r="D1164" s="10">
        <f>F1164</f>
        <v>1.7079727333333332E-3</v>
      </c>
      <c r="E1164" s="10"/>
      <c r="F1164" s="10">
        <f>(H1157*(F1160+273.15)/F1162)</f>
        <v>1.7079727333333332E-3</v>
      </c>
    </row>
    <row r="1165" spans="1:11">
      <c r="A1165" s="3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1">
      <c r="A1166" s="24" t="s">
        <v>23</v>
      </c>
      <c r="B1166" s="27" t="s">
        <v>73</v>
      </c>
      <c r="C1166" s="29" t="s">
        <v>75</v>
      </c>
      <c r="D1166" s="27" t="s">
        <v>74</v>
      </c>
      <c r="E1166" s="29" t="s">
        <v>76</v>
      </c>
      <c r="F1166" s="11" t="s">
        <v>26</v>
      </c>
      <c r="G1166" s="27" t="s">
        <v>73</v>
      </c>
      <c r="H1166" s="29" t="s">
        <v>75</v>
      </c>
      <c r="I1166" s="27" t="s">
        <v>24</v>
      </c>
      <c r="J1166" s="29" t="s">
        <v>76</v>
      </c>
    </row>
    <row r="1167" spans="1:11">
      <c r="A1167" s="3"/>
      <c r="B1167" s="31">
        <f>ROUND((H1157*(D1160-(B1160+273.15)))*(1/0.01),2)</f>
        <v>-0.68</v>
      </c>
      <c r="C1167" s="31">
        <f>ROUND((C1157*H1157*(D1160-(B1160+273.15)))*(1/0.01),2)</f>
        <v>-1.37</v>
      </c>
      <c r="D1167" s="31">
        <f>C1167+B1167</f>
        <v>-2.0500000000000003</v>
      </c>
      <c r="E1167" s="31">
        <f>ROUND(((C1157+1)*H1157*(D1160-(B1160+273.15)))*(1/0.01),2)</f>
        <v>-2.0499999999999998</v>
      </c>
      <c r="F1167" s="10"/>
      <c r="G1167" s="31">
        <f>ROUND(H1157*(F1160+273.15)*(LN(F1164/D1164)),2)</f>
        <v>0</v>
      </c>
      <c r="H1167" s="31">
        <f>ROUND((C1157*H1157*((F1160+273.15)-D1160))*100,2)</f>
        <v>1.37</v>
      </c>
      <c r="I1167" s="31">
        <f>H1167+G1167</f>
        <v>1.37</v>
      </c>
      <c r="J1167" s="31">
        <f>ROUND(((C1157+1)*H1157*((F1160+273.15)-D1160))*100,2)</f>
        <v>2.0499999999999998</v>
      </c>
    </row>
    <row r="1168" spans="1:11">
      <c r="A1168" s="3"/>
      <c r="B1168" s="1"/>
      <c r="C1168" s="1"/>
      <c r="D1168" s="1"/>
      <c r="E1168" s="1"/>
      <c r="F1168" s="1"/>
      <c r="G1168" s="1"/>
      <c r="H1168" s="1"/>
      <c r="J1168" s="1"/>
    </row>
    <row r="1169" spans="1:10">
      <c r="A1169" s="24" t="s">
        <v>27</v>
      </c>
      <c r="B1169" s="27" t="s">
        <v>73</v>
      </c>
      <c r="C1169" s="27" t="s">
        <v>74</v>
      </c>
      <c r="D1169" s="29" t="s">
        <v>75</v>
      </c>
      <c r="E1169" s="29" t="s">
        <v>76</v>
      </c>
      <c r="G1169" s="1"/>
      <c r="H1169" s="1"/>
      <c r="J1169" s="1"/>
    </row>
    <row r="1170" spans="1:10">
      <c r="A1170" s="3"/>
      <c r="B1170" s="31">
        <f>B1167+G1167</f>
        <v>-0.68</v>
      </c>
      <c r="C1170" s="31">
        <f>D1167+I1167</f>
        <v>-0.68000000000000016</v>
      </c>
      <c r="D1170" s="31">
        <f>C1167+H1167</f>
        <v>0</v>
      </c>
      <c r="E1170" s="31">
        <f>E1167+J1167</f>
        <v>0</v>
      </c>
      <c r="G1170" s="1"/>
      <c r="H1170" s="1"/>
      <c r="I1170" s="1"/>
      <c r="J1170" s="1"/>
    </row>
    <row r="1171" spans="1:10">
      <c r="A1171" s="3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>
      <c r="A1172" s="24" t="s">
        <v>28</v>
      </c>
      <c r="B1172" s="3" t="s">
        <v>7</v>
      </c>
      <c r="C1172" s="22" t="s">
        <v>8</v>
      </c>
      <c r="D1172" s="3" t="s">
        <v>9</v>
      </c>
      <c r="E1172" s="22" t="s">
        <v>10</v>
      </c>
      <c r="F1172" s="3" t="s">
        <v>11</v>
      </c>
      <c r="G1172" s="1"/>
      <c r="H1172" s="1"/>
      <c r="I1172" s="1"/>
      <c r="J1172" s="1"/>
    </row>
    <row r="1173" spans="1:10">
      <c r="A1173" s="3"/>
      <c r="B1173" s="40">
        <f>E1157</f>
        <v>35</v>
      </c>
      <c r="D1173" s="9">
        <f>(D1175*D1177/H1157)</f>
        <v>420.20454545454544</v>
      </c>
      <c r="F1173" s="40">
        <f>G1157</f>
        <v>35</v>
      </c>
      <c r="G1173" s="1"/>
      <c r="H1173" s="1"/>
      <c r="I1173" s="1"/>
      <c r="J1173" s="1"/>
    </row>
    <row r="1174" spans="1:10">
      <c r="A1174" s="3"/>
      <c r="B1174" s="3" t="s">
        <v>14</v>
      </c>
      <c r="C1174" s="22" t="s">
        <v>13</v>
      </c>
      <c r="D1174" s="3" t="s">
        <v>16</v>
      </c>
      <c r="E1174" s="22" t="s">
        <v>12</v>
      </c>
      <c r="F1174" s="3" t="s">
        <v>18</v>
      </c>
      <c r="G1174" s="1"/>
      <c r="H1174" s="1"/>
      <c r="I1174" s="1"/>
      <c r="J1174" s="1"/>
    </row>
    <row r="1175" spans="1:10">
      <c r="A1175" s="3"/>
      <c r="B1175" s="40">
        <f>D1157</f>
        <v>11</v>
      </c>
      <c r="C1175" s="22" t="s">
        <v>17</v>
      </c>
      <c r="D1175" s="5">
        <f>F1175</f>
        <v>15</v>
      </c>
      <c r="E1175" s="22" t="s">
        <v>15</v>
      </c>
      <c r="F1175" s="40">
        <f>F1157</f>
        <v>15</v>
      </c>
      <c r="G1175" s="1"/>
      <c r="H1175" s="1"/>
      <c r="I1175" s="1"/>
      <c r="J1175" s="1"/>
    </row>
    <row r="1176" spans="1:10">
      <c r="A1176" s="3"/>
      <c r="B1176" s="3" t="s">
        <v>29</v>
      </c>
      <c r="C1176" s="22" t="s">
        <v>19</v>
      </c>
      <c r="D1176" s="3" t="s">
        <v>30</v>
      </c>
      <c r="E1176" s="22" t="s">
        <v>19</v>
      </c>
      <c r="F1176" s="3" t="s">
        <v>31</v>
      </c>
      <c r="G1176" s="1"/>
      <c r="H1176" s="1"/>
      <c r="I1176" s="1"/>
      <c r="J1176" s="1"/>
    </row>
    <row r="1177" spans="1:10">
      <c r="A1177" s="3"/>
      <c r="B1177" s="20">
        <f>B1164</f>
        <v>2.329053727272727E-3</v>
      </c>
      <c r="C1177" s="1"/>
      <c r="D1177" s="20">
        <f>B1177</f>
        <v>2.329053727272727E-3</v>
      </c>
      <c r="E1177" s="13"/>
      <c r="F1177" s="13">
        <f>H1157*(F1173+273.15)/F1175</f>
        <v>1.7079727333333332E-3</v>
      </c>
      <c r="G1177" s="1"/>
      <c r="H1177" s="1"/>
      <c r="I1177" s="1"/>
      <c r="J1177" s="1"/>
    </row>
    <row r="1178" spans="1:10">
      <c r="A1178" s="3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>
      <c r="A1179" s="24" t="s">
        <v>23</v>
      </c>
      <c r="B1179" s="27" t="s">
        <v>73</v>
      </c>
      <c r="C1179" s="29" t="s">
        <v>75</v>
      </c>
      <c r="D1179" s="27" t="s">
        <v>74</v>
      </c>
      <c r="E1179" s="29" t="s">
        <v>76</v>
      </c>
      <c r="F1179" s="11" t="s">
        <v>26</v>
      </c>
      <c r="G1179" s="27" t="s">
        <v>73</v>
      </c>
      <c r="H1179" s="29" t="s">
        <v>75</v>
      </c>
      <c r="I1179" s="27" t="s">
        <v>74</v>
      </c>
      <c r="J1179" s="29" t="s">
        <v>25</v>
      </c>
    </row>
    <row r="1180" spans="1:10">
      <c r="A1180" s="3"/>
      <c r="B1180" s="28">
        <f>H1157*(B1173+273.15)*(LN(D1177/B1177))</f>
        <v>0</v>
      </c>
      <c r="C1180" s="31">
        <f>(C1157*H1157*(D1173-(B1173+273.15)))*100</f>
        <v>1.8632429818181817</v>
      </c>
      <c r="D1180" s="31">
        <f>C1180+B1180</f>
        <v>1.8632429818181817</v>
      </c>
      <c r="E1180" s="31">
        <f>((C1157+1)*H1157*(D1173-(B1173+273.15)))*100</f>
        <v>2.7948644727272725</v>
      </c>
      <c r="F1180" s="1"/>
      <c r="G1180" s="31">
        <f>(H1157*((F1173+273.15)-D1173))*100</f>
        <v>-0.93162149090909085</v>
      </c>
      <c r="H1180" s="31">
        <f>(C1157*H1157*((F1173+273.15)-D1173))*100</f>
        <v>-1.8632429818181817</v>
      </c>
      <c r="I1180" s="31">
        <f>H1180+G1180</f>
        <v>-2.7948644727272725</v>
      </c>
      <c r="J1180" s="31">
        <f>((C1157+1)*H1157*((F1173+273.15)-D1173))*100</f>
        <v>-2.7948644727272725</v>
      </c>
    </row>
    <row r="1181" spans="1:10">
      <c r="A1181" s="3"/>
      <c r="B1181" s="1"/>
      <c r="C1181" s="1"/>
      <c r="D1181" s="1"/>
      <c r="E1181" s="1"/>
      <c r="F1181" s="1"/>
      <c r="G1181" s="1"/>
      <c r="I1181" s="1"/>
      <c r="J1181" s="1"/>
    </row>
    <row r="1182" spans="1:10">
      <c r="A1182" s="24" t="s">
        <v>27</v>
      </c>
      <c r="B1182" s="27" t="s">
        <v>73</v>
      </c>
      <c r="C1182" s="27" t="s">
        <v>74</v>
      </c>
      <c r="D1182" s="29" t="s">
        <v>75</v>
      </c>
      <c r="E1182" s="29" t="s">
        <v>76</v>
      </c>
      <c r="F1182" s="1"/>
      <c r="I1182" s="1"/>
      <c r="J1182" s="1"/>
    </row>
    <row r="1183" spans="1:10">
      <c r="A1183" s="3"/>
      <c r="B1183" s="31">
        <f>B1180+G1180</f>
        <v>-0.93162149090909085</v>
      </c>
      <c r="C1183" s="31">
        <f>D1180+I1180</f>
        <v>-0.93162149090909074</v>
      </c>
      <c r="D1183" s="28">
        <f>C1180+H1180</f>
        <v>0</v>
      </c>
      <c r="E1183" s="28">
        <f>E1180+J1180</f>
        <v>0</v>
      </c>
      <c r="F1183" s="1"/>
      <c r="H1183" s="1"/>
      <c r="I1183" s="1"/>
      <c r="J1183" s="1"/>
    </row>
    <row r="1185" spans="1:11">
      <c r="A1185" s="3" t="s">
        <v>0</v>
      </c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1">
      <c r="A1186" s="24" t="s">
        <v>1</v>
      </c>
      <c r="B1186" s="3" t="s">
        <v>32</v>
      </c>
      <c r="C1186" s="3" t="s">
        <v>78</v>
      </c>
      <c r="D1186" s="3" t="s">
        <v>60</v>
      </c>
      <c r="E1186" s="3" t="s">
        <v>62</v>
      </c>
      <c r="F1186" s="3" t="s">
        <v>61</v>
      </c>
      <c r="G1186" s="22" t="s">
        <v>33</v>
      </c>
      <c r="H1186" s="46"/>
      <c r="I1186" s="46"/>
      <c r="J1186" s="46"/>
    </row>
    <row r="1187" spans="1:11">
      <c r="A1187" s="3"/>
      <c r="B1187" s="4" t="s">
        <v>34</v>
      </c>
      <c r="C1187" s="5">
        <f>K1187</f>
        <v>3.63</v>
      </c>
      <c r="D1187" s="5">
        <f>K1188</f>
        <v>18.89</v>
      </c>
      <c r="E1187" s="5">
        <f>K1189</f>
        <v>7.3825000000000003</v>
      </c>
      <c r="F1187" s="5">
        <f>K1190</f>
        <v>0.56699999999999995</v>
      </c>
      <c r="G1187" s="32" t="s">
        <v>35</v>
      </c>
      <c r="H1187" s="46"/>
      <c r="I1187" s="46"/>
      <c r="J1187" s="46"/>
      <c r="K1187" s="1">
        <f>'ITEM Nº2'!J9</f>
        <v>3.63</v>
      </c>
    </row>
    <row r="1188" spans="1:11">
      <c r="A1188" s="3"/>
      <c r="B1188" s="1"/>
      <c r="C1188" s="1"/>
      <c r="D1188" s="1"/>
      <c r="E1188" s="1"/>
      <c r="F1188" s="1"/>
      <c r="G1188" s="1"/>
      <c r="H1188" s="46"/>
      <c r="I1188" s="46"/>
      <c r="J1188" s="46"/>
      <c r="K1188" s="1">
        <f>'ITEM Nº2'!J10</f>
        <v>18.89</v>
      </c>
    </row>
    <row r="1189" spans="1:11">
      <c r="A1189" s="3" t="s">
        <v>81</v>
      </c>
      <c r="B1189" s="3" t="s">
        <v>36</v>
      </c>
      <c r="C1189" s="3" t="s">
        <v>37</v>
      </c>
      <c r="D1189" s="3" t="s">
        <v>38</v>
      </c>
      <c r="E1189" s="3" t="s">
        <v>39</v>
      </c>
      <c r="F1189" s="3"/>
      <c r="G1189" s="1"/>
      <c r="H1189" s="46"/>
      <c r="I1189" s="46"/>
      <c r="J1189" s="46"/>
      <c r="K1189" s="1">
        <f>'ITEM Nº2'!J11</f>
        <v>7.3825000000000003</v>
      </c>
    </row>
    <row r="1190" spans="1:11">
      <c r="A1190" s="3"/>
      <c r="B1190" s="25">
        <f>ROUND(C1187*2.20462,2)</f>
        <v>8</v>
      </c>
      <c r="C1190" s="25">
        <f>ROUND(D1187*1.8+32,2)</f>
        <v>66</v>
      </c>
      <c r="D1190" s="25">
        <f>ROUND(E1187*(14.6959793/1.03326),2)</f>
        <v>105</v>
      </c>
      <c r="E1190" s="25">
        <f>ROUND(F1187*(3.28084^3),2)</f>
        <v>20.02</v>
      </c>
      <c r="F1190" s="13"/>
      <c r="G1190" s="1"/>
      <c r="H1190" s="46"/>
      <c r="I1190" s="46"/>
      <c r="J1190" s="46"/>
      <c r="K1190" s="1">
        <f>'ITEM Nº2'!J12</f>
        <v>0.56699999999999995</v>
      </c>
    </row>
    <row r="1191" spans="1:11">
      <c r="A1191" s="3"/>
      <c r="B1191" s="25"/>
      <c r="C1191" s="23"/>
      <c r="D1191" s="23"/>
      <c r="E1191" s="25"/>
      <c r="G1191" s="1"/>
      <c r="H1191" s="46"/>
      <c r="I1191" s="46"/>
      <c r="J1191" s="46"/>
    </row>
    <row r="1192" spans="1:11">
      <c r="A1192" s="3" t="s">
        <v>82</v>
      </c>
      <c r="B1192" s="23">
        <f>ROUND(B1190,0)</f>
        <v>8</v>
      </c>
      <c r="C1192" s="23">
        <f>ROUND(C1190,0)</f>
        <v>66</v>
      </c>
      <c r="D1192" s="23">
        <f>ROUND(D1190,0)</f>
        <v>105</v>
      </c>
      <c r="E1192" s="23">
        <f>ROUND(E1190,0)</f>
        <v>20</v>
      </c>
      <c r="F1192" s="21"/>
      <c r="G1192" s="1"/>
      <c r="H1192" s="46"/>
      <c r="I1192" s="46"/>
      <c r="J1192" s="46"/>
    </row>
    <row r="1193" spans="1:11">
      <c r="A1193" s="3"/>
      <c r="B1193" s="25"/>
      <c r="C1193" s="23"/>
      <c r="D1193" s="23"/>
      <c r="E1193" s="25"/>
      <c r="G1193" s="1"/>
    </row>
    <row r="1194" spans="1:11">
      <c r="A1194" s="3" t="s">
        <v>40</v>
      </c>
      <c r="B1194" s="3" t="s">
        <v>37</v>
      </c>
      <c r="C1194" s="3" t="s">
        <v>98</v>
      </c>
      <c r="D1194" s="4" t="s">
        <v>97</v>
      </c>
      <c r="E1194" s="3" t="s">
        <v>96</v>
      </c>
      <c r="F1194" s="3" t="s">
        <v>95</v>
      </c>
      <c r="H1194" s="47" t="s">
        <v>89</v>
      </c>
      <c r="I1194" s="48"/>
      <c r="J1194" s="49"/>
    </row>
    <row r="1195" spans="1:11">
      <c r="A1195" s="3"/>
      <c r="B1195" s="17">
        <f>C1192</f>
        <v>66</v>
      </c>
      <c r="C1195" s="1">
        <v>0.31630000000000003</v>
      </c>
      <c r="D1195" s="1">
        <v>34.06</v>
      </c>
      <c r="E1195" s="1">
        <v>1.6039999999999999E-2</v>
      </c>
      <c r="F1195" s="1">
        <f>ROUND(E1192/B1192,3)</f>
        <v>2.5</v>
      </c>
      <c r="H1195" s="1"/>
      <c r="I1195" s="1"/>
      <c r="J1195" s="1"/>
    </row>
    <row r="1196" spans="1:11">
      <c r="A1196" s="3"/>
      <c r="B1196" s="3"/>
      <c r="C1196" s="1"/>
      <c r="D1196" s="1"/>
      <c r="E1196" s="1"/>
      <c r="F1196" s="1"/>
      <c r="G1196" s="1"/>
      <c r="H1196" s="1"/>
      <c r="I1196" s="1"/>
      <c r="J1196" s="1"/>
    </row>
    <row r="1197" spans="1:11">
      <c r="A1197" s="3"/>
      <c r="B1197" s="3" t="s">
        <v>38</v>
      </c>
      <c r="C1197" s="3" t="s">
        <v>38</v>
      </c>
      <c r="D1197" s="3" t="s">
        <v>45</v>
      </c>
      <c r="E1197" s="3" t="s">
        <v>46</v>
      </c>
      <c r="F1197" s="4" t="s">
        <v>47</v>
      </c>
      <c r="G1197" s="4" t="s">
        <v>48</v>
      </c>
      <c r="H1197" s="50" t="str">
        <f>IF(E1195=D1201,"líquido saturado",IF(E1195&lt;D1201,"líquido comprimido",IF(E1195&lt;E1201,"mezcla L+V",IF(E1195=E1201,"vapor saturado","vapor recalentado"))))</f>
        <v>líquido comprimido</v>
      </c>
      <c r="I1197" s="51"/>
      <c r="J1197" s="15" t="s">
        <v>99</v>
      </c>
    </row>
    <row r="1198" spans="1:11">
      <c r="A1198" s="3"/>
      <c r="B1198" s="17">
        <f>D1192</f>
        <v>105</v>
      </c>
      <c r="C1198" s="1">
        <v>110.32</v>
      </c>
      <c r="D1198" s="1">
        <v>1.7819999999999999E-2</v>
      </c>
      <c r="E1198" s="1">
        <v>4.0369999999999999</v>
      </c>
      <c r="F1198" s="1">
        <v>305.66000000000003</v>
      </c>
      <c r="G1198" s="1">
        <v>1106.5</v>
      </c>
      <c r="J1198" s="1">
        <f>D1195</f>
        <v>34.06</v>
      </c>
    </row>
    <row r="1199" spans="1:11">
      <c r="A1199" s="3"/>
      <c r="B1199" s="1"/>
      <c r="C1199" s="1">
        <v>103.05</v>
      </c>
      <c r="D1199" s="1">
        <v>1.7760000000000001E-2</v>
      </c>
      <c r="E1199" s="1">
        <v>4.3070000000000004</v>
      </c>
      <c r="F1199" s="1">
        <v>300.47000000000003</v>
      </c>
      <c r="G1199" s="1">
        <v>1105.5999999999999</v>
      </c>
      <c r="H1199" s="35" t="s">
        <v>100</v>
      </c>
      <c r="I1199" s="34" t="str">
        <f>IF(F1195&gt;D1201,IF(F1195&lt;E1201,"mezcla L+V","vapor recalentado"),"líquido comprimido")</f>
        <v>mezcla L+V</v>
      </c>
      <c r="J1199" s="1"/>
    </row>
    <row r="1200" spans="1:11">
      <c r="A1200" s="3"/>
      <c r="B1200" s="1"/>
      <c r="C1200" s="1">
        <f>C1198-C1199</f>
        <v>7.269999999999996</v>
      </c>
      <c r="D1200" s="1">
        <f>D1198-D1199</f>
        <v>5.9999999999997555E-5</v>
      </c>
      <c r="E1200" s="1">
        <f>E1198-E1199</f>
        <v>-0.27000000000000046</v>
      </c>
      <c r="F1200" s="1">
        <f>F1198-F1199</f>
        <v>5.1899999999999977</v>
      </c>
      <c r="G1200" s="1">
        <f>G1198-G1199</f>
        <v>0.90000000000009095</v>
      </c>
      <c r="H1200" s="1"/>
      <c r="I1200" s="1"/>
      <c r="J1200" s="1"/>
    </row>
    <row r="1201" spans="1:10">
      <c r="A1201" s="3"/>
      <c r="B1201" s="1"/>
      <c r="C1201" s="1"/>
      <c r="D1201" s="1">
        <f>ROUND(D1198+(D1200/C1200)*(B1198-C1198),4)</f>
        <v>1.78E-2</v>
      </c>
      <c r="E1201" s="1">
        <f>ROUND(E1198+(E1200/C1200)*(B1198-C1198),3)</f>
        <v>4.2350000000000003</v>
      </c>
      <c r="F1201" s="1">
        <f>ROUND(F1198+(F1200/C1200)*(B1198-C1198),2)</f>
        <v>301.86</v>
      </c>
      <c r="G1201" s="1">
        <f>ROUND(G1198+(G1200/C1200)*(B1198-C1198),1)</f>
        <v>1105.8</v>
      </c>
      <c r="H1201" s="1"/>
      <c r="I1201" s="1"/>
      <c r="J1201" s="1"/>
    </row>
    <row r="1202" spans="1:10">
      <c r="A1202" s="3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>
      <c r="A1203" s="3"/>
      <c r="B1203" s="3" t="s">
        <v>45</v>
      </c>
      <c r="C1203" s="3" t="s">
        <v>46</v>
      </c>
      <c r="D1203" s="3" t="s">
        <v>49</v>
      </c>
      <c r="E1203" s="15" t="s">
        <v>50</v>
      </c>
      <c r="F1203" s="11" t="s">
        <v>51</v>
      </c>
      <c r="G1203" s="16" t="s">
        <v>52</v>
      </c>
      <c r="H1203" s="4" t="s">
        <v>53</v>
      </c>
      <c r="I1203" s="4" t="s">
        <v>54</v>
      </c>
      <c r="J1203" s="1"/>
    </row>
    <row r="1204" spans="1:10">
      <c r="A1204" s="3"/>
      <c r="B1204" s="1">
        <f>D1201</f>
        <v>1.78E-2</v>
      </c>
      <c r="C1204" s="1">
        <f>E1201</f>
        <v>4.2350000000000003</v>
      </c>
      <c r="D1204" s="1">
        <f>ROUND(((F1195-B1204)/(C1204-B1204)),4)</f>
        <v>0.58860000000000001</v>
      </c>
      <c r="E1204" s="1">
        <f>ROUND((1-D1204)*F1201+G1201*D1204,1)</f>
        <v>775.1</v>
      </c>
      <c r="F1204" s="1"/>
      <c r="G1204" s="1">
        <f>(E1204-J1198)</f>
        <v>741.04</v>
      </c>
      <c r="H1204" s="1">
        <f>ROUND(D1192*(F1195-E1195)*(0.000947831/0.737562)*144,2)</f>
        <v>48.26</v>
      </c>
      <c r="I1204" s="1">
        <f>G1204+H1204</f>
        <v>789.3</v>
      </c>
      <c r="J1204" s="1"/>
    </row>
    <row r="1205" spans="1:10">
      <c r="A1205" s="3"/>
      <c r="E1205" s="1"/>
      <c r="F1205" s="1"/>
      <c r="G1205" s="1"/>
      <c r="H1205" s="1"/>
      <c r="I1205" s="1"/>
    </row>
    <row r="1206" spans="1:10">
      <c r="A1206" s="3"/>
      <c r="B1206" s="24" t="s">
        <v>55</v>
      </c>
      <c r="C1206" s="12" t="s">
        <v>56</v>
      </c>
      <c r="D1206" s="3" t="s">
        <v>90</v>
      </c>
      <c r="E1206" s="3" t="s">
        <v>91</v>
      </c>
      <c r="F1206" s="4" t="s">
        <v>92</v>
      </c>
      <c r="G1206" s="3" t="s">
        <v>93</v>
      </c>
      <c r="H1206" s="4" t="s">
        <v>94</v>
      </c>
      <c r="I1206" s="16" t="s">
        <v>52</v>
      </c>
      <c r="J1206" s="4" t="s">
        <v>53</v>
      </c>
    </row>
    <row r="1207" spans="1:10">
      <c r="A1207" s="3"/>
      <c r="B1207" s="14"/>
      <c r="C1207" s="21">
        <f>F1195</f>
        <v>2.5</v>
      </c>
      <c r="D1207" s="1">
        <v>2.6240000000000001</v>
      </c>
      <c r="E1207" s="1">
        <v>173.34</v>
      </c>
      <c r="F1207" s="1">
        <v>1112.0999999999999</v>
      </c>
      <c r="G1207" s="1">
        <f>E1210</f>
        <v>182.4</v>
      </c>
      <c r="H1207" s="1">
        <f>F1210</f>
        <v>1112.7</v>
      </c>
      <c r="I1207" s="1">
        <f>(H1207-E1204)</f>
        <v>337.6</v>
      </c>
      <c r="J1207" s="1">
        <v>0</v>
      </c>
    </row>
    <row r="1208" spans="1:10">
      <c r="A1208" s="3"/>
      <c r="C1208" s="1"/>
      <c r="D1208" s="1">
        <v>2.4750000000000001</v>
      </c>
      <c r="E1208" s="1">
        <v>184.27</v>
      </c>
      <c r="F1208" s="1">
        <v>1112.8</v>
      </c>
      <c r="G1208" s="1"/>
      <c r="H1208" s="1"/>
      <c r="I1208" s="1"/>
      <c r="J1208" s="4"/>
    </row>
    <row r="1209" spans="1:10">
      <c r="A1209" s="3"/>
      <c r="C1209" s="1"/>
      <c r="D1209" s="1">
        <f>D1207-D1208</f>
        <v>0.14900000000000002</v>
      </c>
      <c r="E1209" s="1">
        <f>E1207-E1208</f>
        <v>-10.930000000000007</v>
      </c>
      <c r="F1209" s="1">
        <f>F1207-F1208</f>
        <v>-0.70000000000004547</v>
      </c>
      <c r="G1209" s="1"/>
      <c r="H1209" s="1"/>
      <c r="I1209" s="1"/>
      <c r="J1209" s="5"/>
    </row>
    <row r="1210" spans="1:10">
      <c r="A1210" s="3"/>
      <c r="B1210" s="1"/>
      <c r="C1210" s="1"/>
      <c r="D1210" s="1"/>
      <c r="E1210" s="1">
        <f>ROUND(E1207+(E1209/D1209)*(C1207-D1207),1)</f>
        <v>182.4</v>
      </c>
      <c r="F1210" s="1">
        <f>ROUND(F1207+(F1209/D1209)*(C1207-D1207),1)</f>
        <v>1112.7</v>
      </c>
      <c r="G1210" s="1"/>
      <c r="H1210" s="1"/>
      <c r="I1210" s="1"/>
      <c r="J1210" s="5"/>
    </row>
    <row r="1211" spans="1:10">
      <c r="A1211" s="3"/>
    </row>
    <row r="1212" spans="1:10">
      <c r="A1212" s="3"/>
      <c r="B1212" s="4" t="s">
        <v>54</v>
      </c>
    </row>
    <row r="1213" spans="1:10">
      <c r="A1213" s="3"/>
      <c r="B1213" s="1">
        <f>I1207</f>
        <v>337.6</v>
      </c>
      <c r="I1213" s="5"/>
      <c r="J1213" s="5"/>
    </row>
    <row r="1214" spans="1:10">
      <c r="A1214" s="3"/>
      <c r="I1214" s="5"/>
      <c r="J1214" s="5"/>
    </row>
    <row r="1215" spans="1:10">
      <c r="A1215" s="3" t="s">
        <v>79</v>
      </c>
      <c r="B1215" s="27" t="s">
        <v>57</v>
      </c>
      <c r="C1215" s="27" t="s">
        <v>71</v>
      </c>
      <c r="D1215" s="27" t="s">
        <v>69</v>
      </c>
      <c r="E1215" s="27" t="s">
        <v>68</v>
      </c>
      <c r="F1215" s="27" t="s">
        <v>70</v>
      </c>
      <c r="G1215" s="27" t="s">
        <v>72</v>
      </c>
    </row>
    <row r="1216" spans="1:10">
      <c r="A1216" s="3"/>
      <c r="B1216" s="28">
        <f>G1207</f>
        <v>182.4</v>
      </c>
      <c r="C1216" s="28">
        <f>ROUND((I1204+B1213)*B1192,1)</f>
        <v>9015.2000000000007</v>
      </c>
      <c r="D1216" s="28">
        <f>ROUND((H1204+J1207)*B1192,1)</f>
        <v>386.1</v>
      </c>
      <c r="E1216" s="28">
        <f>ROUND(B1216*(100/14.50381),1)</f>
        <v>1257.5999999999999</v>
      </c>
      <c r="F1216" s="28">
        <f>ROUND(D1216*(1/0.947831),1)</f>
        <v>407.4</v>
      </c>
      <c r="G1216" s="28">
        <f>ROUND(C1216*(1/0.947831),1)</f>
        <v>9511.4</v>
      </c>
    </row>
    <row r="1218" spans="1:11">
      <c r="A1218" s="3" t="s">
        <v>161</v>
      </c>
    </row>
    <row r="1219" spans="1:11">
      <c r="A1219" s="3" t="s">
        <v>59</v>
      </c>
      <c r="B1219" s="1"/>
      <c r="C1219" s="1"/>
      <c r="D1219" s="1"/>
      <c r="E1219" s="1"/>
      <c r="F1219" s="1"/>
      <c r="G1219" s="1"/>
      <c r="H1219" s="1"/>
      <c r="I1219" s="1"/>
    </row>
    <row r="1220" spans="1:11">
      <c r="A1220" s="24" t="s">
        <v>1</v>
      </c>
      <c r="B1220" s="3" t="s">
        <v>2</v>
      </c>
      <c r="C1220" s="3" t="s">
        <v>3</v>
      </c>
      <c r="D1220" s="3" t="s">
        <v>14</v>
      </c>
      <c r="E1220" s="3" t="s">
        <v>7</v>
      </c>
      <c r="F1220" s="3" t="s">
        <v>151</v>
      </c>
      <c r="G1220" s="3" t="s">
        <v>11</v>
      </c>
      <c r="H1220" s="19" t="s">
        <v>77</v>
      </c>
    </row>
    <row r="1221" spans="1:11">
      <c r="A1221" s="3"/>
      <c r="B1221" s="3" t="s">
        <v>5</v>
      </c>
      <c r="C1221" s="9">
        <v>2</v>
      </c>
      <c r="D1221" s="1">
        <f>K1221</f>
        <v>12</v>
      </c>
      <c r="E1221" s="18">
        <f>K1222</f>
        <v>36</v>
      </c>
      <c r="F1221" s="8">
        <f>K1223</f>
        <v>16</v>
      </c>
      <c r="G1221" s="1">
        <f>K1224</f>
        <v>36</v>
      </c>
      <c r="H1221" s="7">
        <v>8.3139999999999993E-5</v>
      </c>
      <c r="K1221" s="1">
        <f>'ITEM Nº1'!K10</f>
        <v>12</v>
      </c>
    </row>
    <row r="1222" spans="1:11">
      <c r="A1222" s="3"/>
      <c r="B1222" s="1"/>
      <c r="C1222" s="1"/>
      <c r="D1222" s="5"/>
      <c r="E1222" s="4"/>
      <c r="F1222" s="5"/>
      <c r="K1222" s="1">
        <f>'ITEM Nº1'!K11</f>
        <v>36</v>
      </c>
    </row>
    <row r="1223" spans="1:11">
      <c r="A1223" s="24" t="s">
        <v>6</v>
      </c>
      <c r="B1223" s="3" t="s">
        <v>7</v>
      </c>
      <c r="C1223" s="22" t="s">
        <v>8</v>
      </c>
      <c r="D1223" s="3" t="s">
        <v>9</v>
      </c>
      <c r="E1223" s="22" t="s">
        <v>10</v>
      </c>
      <c r="F1223" s="3" t="s">
        <v>11</v>
      </c>
      <c r="H1223" s="1"/>
      <c r="K1223" s="1">
        <f>'ITEM Nº1'!K12</f>
        <v>16</v>
      </c>
    </row>
    <row r="1224" spans="1:11">
      <c r="A1224" s="3"/>
      <c r="B1224" s="40">
        <f>E1221</f>
        <v>36</v>
      </c>
      <c r="D1224" s="9">
        <f>((D1226*D1228)/H1221)</f>
        <v>231.86249999999998</v>
      </c>
      <c r="F1224" s="40">
        <f>G1221</f>
        <v>36</v>
      </c>
      <c r="K1224" s="1">
        <f>'ITEM Nº1'!K13</f>
        <v>36</v>
      </c>
    </row>
    <row r="1225" spans="1:11">
      <c r="A1225" s="3"/>
      <c r="B1225" s="3" t="s">
        <v>14</v>
      </c>
      <c r="C1225" s="22" t="s">
        <v>12</v>
      </c>
      <c r="D1225" s="3" t="s">
        <v>80</v>
      </c>
      <c r="E1225" s="22" t="s">
        <v>13</v>
      </c>
      <c r="F1225" s="3" t="s">
        <v>151</v>
      </c>
    </row>
    <row r="1226" spans="1:11">
      <c r="A1226" s="3"/>
      <c r="B1226" s="40">
        <f>D1221</f>
        <v>12</v>
      </c>
      <c r="C1226" s="22" t="s">
        <v>15</v>
      </c>
      <c r="D1226" s="5">
        <f>B1226</f>
        <v>12</v>
      </c>
      <c r="E1226" s="22" t="s">
        <v>17</v>
      </c>
      <c r="F1226" s="40">
        <f>F1221</f>
        <v>16</v>
      </c>
    </row>
    <row r="1227" spans="1:11">
      <c r="A1227" s="3"/>
      <c r="B1227" s="3" t="s">
        <v>29</v>
      </c>
      <c r="C1227" s="22" t="s">
        <v>19</v>
      </c>
      <c r="D1227" s="3" t="s">
        <v>30</v>
      </c>
      <c r="E1227" s="22" t="s">
        <v>19</v>
      </c>
      <c r="F1227" s="3" t="s">
        <v>31</v>
      </c>
    </row>
    <row r="1228" spans="1:11">
      <c r="A1228" s="3"/>
      <c r="B1228" s="10">
        <f>(H1221*(B1224+273.15)/B1226)</f>
        <v>2.1418942499999995E-3</v>
      </c>
      <c r="C1228" s="10"/>
      <c r="D1228" s="10">
        <f>F1228</f>
        <v>1.6064206874999998E-3</v>
      </c>
      <c r="E1228" s="10"/>
      <c r="F1228" s="10">
        <f>(H1221*(F1224+273.15)/F1226)</f>
        <v>1.6064206874999998E-3</v>
      </c>
    </row>
    <row r="1229" spans="1:11">
      <c r="A1229" s="3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1">
      <c r="A1230" s="24" t="s">
        <v>23</v>
      </c>
      <c r="B1230" s="27" t="s">
        <v>73</v>
      </c>
      <c r="C1230" s="29" t="s">
        <v>75</v>
      </c>
      <c r="D1230" s="27" t="s">
        <v>74</v>
      </c>
      <c r="E1230" s="29" t="s">
        <v>76</v>
      </c>
      <c r="F1230" s="11" t="s">
        <v>26</v>
      </c>
      <c r="G1230" s="27" t="s">
        <v>73</v>
      </c>
      <c r="H1230" s="29" t="s">
        <v>75</v>
      </c>
      <c r="I1230" s="27" t="s">
        <v>24</v>
      </c>
      <c r="J1230" s="29" t="s">
        <v>76</v>
      </c>
    </row>
    <row r="1231" spans="1:11">
      <c r="A1231" s="3"/>
      <c r="B1231" s="31">
        <f>ROUND((H1221*(D1224-(B1224+273.15)))*(1/0.01),2)</f>
        <v>-0.64</v>
      </c>
      <c r="C1231" s="31">
        <f>ROUND((C1221*H1221*(D1224-(B1224+273.15)))*(1/0.01),2)</f>
        <v>-1.29</v>
      </c>
      <c r="D1231" s="31">
        <f>C1231+B1231</f>
        <v>-1.9300000000000002</v>
      </c>
      <c r="E1231" s="31">
        <f>ROUND(((C1221+1)*H1221*(D1224-(B1224+273.15)))*(1/0.01),2)</f>
        <v>-1.93</v>
      </c>
      <c r="F1231" s="10"/>
      <c r="G1231" s="31">
        <f>ROUND(H1221*(F1224+273.15)*(LN(F1228/D1228)),2)</f>
        <v>0</v>
      </c>
      <c r="H1231" s="31">
        <f>ROUND((C1221*H1221*((F1224+273.15)-D1224))*100,2)</f>
        <v>1.29</v>
      </c>
      <c r="I1231" s="31">
        <f>H1231+G1231</f>
        <v>1.29</v>
      </c>
      <c r="J1231" s="31">
        <f>ROUND(((C1221+1)*H1221*((F1224+273.15)-D1224))*100,2)</f>
        <v>1.93</v>
      </c>
    </row>
    <row r="1232" spans="1:11">
      <c r="A1232" s="3"/>
      <c r="B1232" s="1"/>
      <c r="C1232" s="1"/>
      <c r="D1232" s="1"/>
      <c r="E1232" s="1"/>
      <c r="F1232" s="1"/>
      <c r="G1232" s="1"/>
      <c r="H1232" s="1"/>
      <c r="J1232" s="1"/>
    </row>
    <row r="1233" spans="1:10">
      <c r="A1233" s="24" t="s">
        <v>27</v>
      </c>
      <c r="B1233" s="27" t="s">
        <v>73</v>
      </c>
      <c r="C1233" s="27" t="s">
        <v>74</v>
      </c>
      <c r="D1233" s="29" t="s">
        <v>75</v>
      </c>
      <c r="E1233" s="29" t="s">
        <v>76</v>
      </c>
      <c r="G1233" s="1"/>
      <c r="H1233" s="1"/>
      <c r="J1233" s="1"/>
    </row>
    <row r="1234" spans="1:10">
      <c r="A1234" s="3"/>
      <c r="B1234" s="31">
        <f>B1231+G1231</f>
        <v>-0.64</v>
      </c>
      <c r="C1234" s="31">
        <f>D1231+I1231</f>
        <v>-0.64000000000000012</v>
      </c>
      <c r="D1234" s="31">
        <f>C1231+H1231</f>
        <v>0</v>
      </c>
      <c r="E1234" s="31">
        <f>E1231+J1231</f>
        <v>0</v>
      </c>
      <c r="G1234" s="1"/>
      <c r="H1234" s="1"/>
      <c r="I1234" s="1"/>
      <c r="J1234" s="1"/>
    </row>
    <row r="1235" spans="1:10">
      <c r="A1235" s="3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>
      <c r="A1236" s="24" t="s">
        <v>28</v>
      </c>
      <c r="B1236" s="3" t="s">
        <v>7</v>
      </c>
      <c r="C1236" s="22" t="s">
        <v>8</v>
      </c>
      <c r="D1236" s="3" t="s">
        <v>9</v>
      </c>
      <c r="E1236" s="22" t="s">
        <v>10</v>
      </c>
      <c r="F1236" s="3" t="s">
        <v>11</v>
      </c>
      <c r="G1236" s="1"/>
      <c r="H1236" s="1"/>
      <c r="I1236" s="1"/>
      <c r="J1236" s="1"/>
    </row>
    <row r="1237" spans="1:10">
      <c r="A1237" s="3"/>
      <c r="B1237" s="40">
        <f>E1221</f>
        <v>36</v>
      </c>
      <c r="D1237" s="9">
        <f>(D1239*D1241/H1221)</f>
        <v>412.19999999999993</v>
      </c>
      <c r="F1237" s="40">
        <f>G1221</f>
        <v>36</v>
      </c>
      <c r="G1237" s="1"/>
      <c r="H1237" s="1"/>
      <c r="I1237" s="1"/>
      <c r="J1237" s="1"/>
    </row>
    <row r="1238" spans="1:10">
      <c r="A1238" s="3"/>
      <c r="B1238" s="3" t="s">
        <v>14</v>
      </c>
      <c r="C1238" s="22" t="s">
        <v>13</v>
      </c>
      <c r="D1238" s="3" t="s">
        <v>16</v>
      </c>
      <c r="E1238" s="22" t="s">
        <v>12</v>
      </c>
      <c r="F1238" s="3" t="s">
        <v>18</v>
      </c>
      <c r="G1238" s="1"/>
      <c r="H1238" s="1"/>
      <c r="I1238" s="1"/>
      <c r="J1238" s="1"/>
    </row>
    <row r="1239" spans="1:10">
      <c r="A1239" s="3"/>
      <c r="B1239" s="40">
        <f>D1221</f>
        <v>12</v>
      </c>
      <c r="C1239" s="22" t="s">
        <v>17</v>
      </c>
      <c r="D1239" s="5">
        <f>F1239</f>
        <v>16</v>
      </c>
      <c r="E1239" s="22" t="s">
        <v>15</v>
      </c>
      <c r="F1239" s="40">
        <f>F1221</f>
        <v>16</v>
      </c>
      <c r="G1239" s="1"/>
      <c r="H1239" s="1"/>
      <c r="I1239" s="1"/>
      <c r="J1239" s="1"/>
    </row>
    <row r="1240" spans="1:10">
      <c r="A1240" s="3"/>
      <c r="B1240" s="3" t="s">
        <v>29</v>
      </c>
      <c r="C1240" s="22" t="s">
        <v>19</v>
      </c>
      <c r="D1240" s="3" t="s">
        <v>30</v>
      </c>
      <c r="E1240" s="22" t="s">
        <v>19</v>
      </c>
      <c r="F1240" s="3" t="s">
        <v>31</v>
      </c>
      <c r="G1240" s="1"/>
      <c r="H1240" s="1"/>
      <c r="I1240" s="1"/>
      <c r="J1240" s="1"/>
    </row>
    <row r="1241" spans="1:10">
      <c r="A1241" s="3"/>
      <c r="B1241" s="20">
        <f>B1228</f>
        <v>2.1418942499999995E-3</v>
      </c>
      <c r="C1241" s="1"/>
      <c r="D1241" s="20">
        <f>B1241</f>
        <v>2.1418942499999995E-3</v>
      </c>
      <c r="E1241" s="13"/>
      <c r="F1241" s="13">
        <f>H1221*(F1237+273.15)/F1239</f>
        <v>1.6064206874999998E-3</v>
      </c>
      <c r="G1241" s="1"/>
      <c r="H1241" s="1"/>
      <c r="I1241" s="1"/>
      <c r="J1241" s="1"/>
    </row>
    <row r="1242" spans="1:10">
      <c r="A1242" s="3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>
      <c r="A1243" s="24" t="s">
        <v>23</v>
      </c>
      <c r="B1243" s="27" t="s">
        <v>73</v>
      </c>
      <c r="C1243" s="29" t="s">
        <v>75</v>
      </c>
      <c r="D1243" s="27" t="s">
        <v>74</v>
      </c>
      <c r="E1243" s="29" t="s">
        <v>76</v>
      </c>
      <c r="F1243" s="11" t="s">
        <v>26</v>
      </c>
      <c r="G1243" s="27" t="s">
        <v>73</v>
      </c>
      <c r="H1243" s="29" t="s">
        <v>75</v>
      </c>
      <c r="I1243" s="27" t="s">
        <v>74</v>
      </c>
      <c r="J1243" s="29" t="s">
        <v>25</v>
      </c>
    </row>
    <row r="1244" spans="1:10">
      <c r="A1244" s="3"/>
      <c r="B1244" s="28">
        <f>H1221*(B1237+273.15)*(LN(D1241/B1241))</f>
        <v>0</v>
      </c>
      <c r="C1244" s="31">
        <f>(C1221*H1221*(D1237-(B1237+273.15)))*100</f>
        <v>1.7135153999999992</v>
      </c>
      <c r="D1244" s="31">
        <f>C1244+B1244</f>
        <v>1.7135153999999992</v>
      </c>
      <c r="E1244" s="31">
        <f>((C1221+1)*H1221*(D1237-(B1237+273.15)))*100</f>
        <v>2.5702730999999988</v>
      </c>
      <c r="F1244" s="1"/>
      <c r="G1244" s="31">
        <f>(H1221*((F1237+273.15)-D1237))*100</f>
        <v>-0.85675769999999962</v>
      </c>
      <c r="H1244" s="31">
        <f>(C1221*H1221*((F1237+273.15)-D1237))*100</f>
        <v>-1.7135153999999992</v>
      </c>
      <c r="I1244" s="31">
        <f>H1244+G1244</f>
        <v>-2.5702730999999988</v>
      </c>
      <c r="J1244" s="31">
        <f>((C1221+1)*H1221*((F1237+273.15)-D1237))*100</f>
        <v>-2.5702730999999988</v>
      </c>
    </row>
    <row r="1245" spans="1:10">
      <c r="A1245" s="3"/>
      <c r="B1245" s="1"/>
      <c r="C1245" s="1"/>
      <c r="D1245" s="1"/>
      <c r="E1245" s="1"/>
      <c r="F1245" s="1"/>
      <c r="G1245" s="1"/>
      <c r="I1245" s="1"/>
      <c r="J1245" s="1"/>
    </row>
    <row r="1246" spans="1:10">
      <c r="A1246" s="24" t="s">
        <v>27</v>
      </c>
      <c r="B1246" s="27" t="s">
        <v>73</v>
      </c>
      <c r="C1246" s="27" t="s">
        <v>74</v>
      </c>
      <c r="D1246" s="29" t="s">
        <v>75</v>
      </c>
      <c r="E1246" s="29" t="s">
        <v>76</v>
      </c>
      <c r="F1246" s="1"/>
      <c r="I1246" s="1"/>
      <c r="J1246" s="1"/>
    </row>
    <row r="1247" spans="1:10">
      <c r="A1247" s="3"/>
      <c r="B1247" s="31">
        <f>B1244+G1244</f>
        <v>-0.85675769999999962</v>
      </c>
      <c r="C1247" s="31">
        <f>D1244+I1244</f>
        <v>-0.85675769999999951</v>
      </c>
      <c r="D1247" s="28">
        <f>C1244+H1244</f>
        <v>0</v>
      </c>
      <c r="E1247" s="28">
        <f>E1244+J1244</f>
        <v>0</v>
      </c>
      <c r="F1247" s="1"/>
      <c r="H1247" s="1"/>
      <c r="I1247" s="1"/>
      <c r="J1247" s="1"/>
    </row>
    <row r="1249" spans="1:11">
      <c r="A1249" s="3" t="s">
        <v>0</v>
      </c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1">
      <c r="A1250" s="24" t="s">
        <v>1</v>
      </c>
      <c r="B1250" s="3" t="s">
        <v>32</v>
      </c>
      <c r="C1250" s="3" t="s">
        <v>78</v>
      </c>
      <c r="D1250" s="3" t="s">
        <v>60</v>
      </c>
      <c r="E1250" s="3" t="s">
        <v>62</v>
      </c>
      <c r="F1250" s="3" t="s">
        <v>61</v>
      </c>
      <c r="G1250" s="22" t="s">
        <v>33</v>
      </c>
      <c r="H1250" s="46"/>
      <c r="I1250" s="46"/>
      <c r="J1250" s="46"/>
    </row>
    <row r="1251" spans="1:11">
      <c r="A1251" s="3"/>
      <c r="B1251" s="4" t="s">
        <v>34</v>
      </c>
      <c r="C1251" s="5">
        <f>K1251</f>
        <v>3.63</v>
      </c>
      <c r="D1251" s="5">
        <f>K1252</f>
        <v>18.89</v>
      </c>
      <c r="E1251" s="5">
        <f>K1253</f>
        <v>7.3825000000000003</v>
      </c>
      <c r="F1251" s="5">
        <f>K1254</f>
        <v>0.70799999999999996</v>
      </c>
      <c r="G1251" s="32" t="s">
        <v>35</v>
      </c>
      <c r="H1251" s="46"/>
      <c r="I1251" s="46"/>
      <c r="J1251" s="46"/>
      <c r="K1251" s="1">
        <f>'ITEM Nº2'!K9</f>
        <v>3.63</v>
      </c>
    </row>
    <row r="1252" spans="1:11">
      <c r="A1252" s="3"/>
      <c r="B1252" s="1"/>
      <c r="C1252" s="1"/>
      <c r="D1252" s="1"/>
      <c r="E1252" s="1"/>
      <c r="F1252" s="1"/>
      <c r="G1252" s="1"/>
      <c r="H1252" s="46"/>
      <c r="I1252" s="46"/>
      <c r="J1252" s="46"/>
      <c r="K1252" s="1">
        <f>'ITEM Nº2'!K10</f>
        <v>18.89</v>
      </c>
    </row>
    <row r="1253" spans="1:11">
      <c r="A1253" s="3" t="s">
        <v>81</v>
      </c>
      <c r="B1253" s="3" t="s">
        <v>36</v>
      </c>
      <c r="C1253" s="3" t="s">
        <v>37</v>
      </c>
      <c r="D1253" s="3" t="s">
        <v>38</v>
      </c>
      <c r="E1253" s="3" t="s">
        <v>39</v>
      </c>
      <c r="F1253" s="3"/>
      <c r="G1253" s="1"/>
      <c r="H1253" s="46"/>
      <c r="I1253" s="46"/>
      <c r="J1253" s="46"/>
      <c r="K1253" s="1">
        <f>'ITEM Nº2'!K11</f>
        <v>7.3825000000000003</v>
      </c>
    </row>
    <row r="1254" spans="1:11">
      <c r="A1254" s="3"/>
      <c r="B1254" s="25">
        <f>ROUND(C1251*2.20462,2)</f>
        <v>8</v>
      </c>
      <c r="C1254" s="25">
        <f>ROUND(D1251*1.8+32,2)</f>
        <v>66</v>
      </c>
      <c r="D1254" s="25">
        <f>ROUND(E1251*(14.6959793/1.03326),2)</f>
        <v>105</v>
      </c>
      <c r="E1254" s="25">
        <f>ROUND(F1251*(3.28084^3),2)</f>
        <v>25</v>
      </c>
      <c r="F1254" s="13"/>
      <c r="G1254" s="1"/>
      <c r="H1254" s="46"/>
      <c r="I1254" s="46"/>
      <c r="J1254" s="46"/>
      <c r="K1254" s="1">
        <f>'ITEM Nº2'!K12</f>
        <v>0.70799999999999996</v>
      </c>
    </row>
    <row r="1255" spans="1:11">
      <c r="A1255" s="3"/>
      <c r="B1255" s="25"/>
      <c r="C1255" s="23"/>
      <c r="D1255" s="23"/>
      <c r="E1255" s="25"/>
      <c r="G1255" s="1"/>
      <c r="H1255" s="46"/>
      <c r="I1255" s="46"/>
      <c r="J1255" s="46"/>
    </row>
    <row r="1256" spans="1:11">
      <c r="A1256" s="3" t="s">
        <v>82</v>
      </c>
      <c r="B1256" s="23">
        <f>ROUND(B1254,0)</f>
        <v>8</v>
      </c>
      <c r="C1256" s="23">
        <f>ROUND(C1254,0)</f>
        <v>66</v>
      </c>
      <c r="D1256" s="23">
        <f>ROUND(D1254,0)</f>
        <v>105</v>
      </c>
      <c r="E1256" s="23">
        <f>ROUND(E1254,0)</f>
        <v>25</v>
      </c>
      <c r="F1256" s="21"/>
      <c r="G1256" s="1"/>
      <c r="H1256" s="46"/>
      <c r="I1256" s="46"/>
      <c r="J1256" s="46"/>
    </row>
    <row r="1257" spans="1:11">
      <c r="A1257" s="3"/>
      <c r="B1257" s="25"/>
      <c r="C1257" s="23"/>
      <c r="D1257" s="23"/>
      <c r="E1257" s="25"/>
      <c r="G1257" s="1"/>
    </row>
    <row r="1258" spans="1:11">
      <c r="A1258" s="3" t="s">
        <v>40</v>
      </c>
      <c r="B1258" s="3" t="s">
        <v>37</v>
      </c>
      <c r="C1258" s="3" t="s">
        <v>98</v>
      </c>
      <c r="D1258" s="4" t="s">
        <v>97</v>
      </c>
      <c r="E1258" s="3" t="s">
        <v>96</v>
      </c>
      <c r="F1258" s="3" t="s">
        <v>95</v>
      </c>
      <c r="H1258" s="47" t="s">
        <v>89</v>
      </c>
      <c r="I1258" s="48"/>
      <c r="J1258" s="49"/>
    </row>
    <row r="1259" spans="1:11">
      <c r="A1259" s="3"/>
      <c r="B1259" s="17">
        <f>C1256</f>
        <v>66</v>
      </c>
      <c r="C1259" s="1">
        <v>0.31630000000000003</v>
      </c>
      <c r="D1259" s="1">
        <v>34.06</v>
      </c>
      <c r="E1259" s="1">
        <v>1.6039999999999999E-2</v>
      </c>
      <c r="F1259" s="1">
        <f>ROUND(E1256/B1256,3)</f>
        <v>3.125</v>
      </c>
      <c r="H1259" s="1"/>
      <c r="I1259" s="1"/>
      <c r="J1259" s="1"/>
    </row>
    <row r="1260" spans="1:11">
      <c r="A1260" s="3"/>
      <c r="B1260" s="3"/>
      <c r="C1260" s="1"/>
      <c r="D1260" s="1"/>
      <c r="E1260" s="1"/>
      <c r="F1260" s="1"/>
      <c r="G1260" s="1"/>
      <c r="H1260" s="1"/>
      <c r="I1260" s="1"/>
      <c r="J1260" s="1"/>
    </row>
    <row r="1261" spans="1:11">
      <c r="A1261" s="3"/>
      <c r="B1261" s="3" t="s">
        <v>38</v>
      </c>
      <c r="C1261" s="3" t="s">
        <v>38</v>
      </c>
      <c r="D1261" s="3" t="s">
        <v>45</v>
      </c>
      <c r="E1261" s="3" t="s">
        <v>46</v>
      </c>
      <c r="F1261" s="4" t="s">
        <v>47</v>
      </c>
      <c r="G1261" s="4" t="s">
        <v>48</v>
      </c>
      <c r="H1261" s="50" t="str">
        <f>IF(E1259=D1265,"líquido saturado",IF(E1259&lt;D1265,"líquido comprimido",IF(E1259&lt;E1265,"mezcla L+V",IF(E1259=E1265,"vapor saturado","vapor recalentado"))))</f>
        <v>líquido comprimido</v>
      </c>
      <c r="I1261" s="51"/>
      <c r="J1261" s="15" t="s">
        <v>99</v>
      </c>
    </row>
    <row r="1262" spans="1:11">
      <c r="A1262" s="3"/>
      <c r="B1262" s="17">
        <f>D1256</f>
        <v>105</v>
      </c>
      <c r="C1262" s="1">
        <v>110.32</v>
      </c>
      <c r="D1262" s="1">
        <v>1.7819999999999999E-2</v>
      </c>
      <c r="E1262" s="1">
        <v>4.0369999999999999</v>
      </c>
      <c r="F1262" s="1">
        <v>305.66000000000003</v>
      </c>
      <c r="G1262" s="1">
        <v>1106.5</v>
      </c>
      <c r="J1262" s="1">
        <f>D1259</f>
        <v>34.06</v>
      </c>
    </row>
    <row r="1263" spans="1:11">
      <c r="A1263" s="3"/>
      <c r="B1263" s="1"/>
      <c r="C1263" s="1">
        <v>103.05</v>
      </c>
      <c r="D1263" s="1">
        <v>1.7760000000000001E-2</v>
      </c>
      <c r="E1263" s="1">
        <v>4.3070000000000004</v>
      </c>
      <c r="F1263" s="1">
        <v>300.47000000000003</v>
      </c>
      <c r="G1263" s="1">
        <v>1105.5999999999999</v>
      </c>
      <c r="H1263" s="35" t="s">
        <v>100</v>
      </c>
      <c r="I1263" s="34" t="str">
        <f>IF(F1259&gt;D1265,IF(F1259&lt;E1265,"mezcla L+V","vapor recalentado"),"líquido comprimido")</f>
        <v>mezcla L+V</v>
      </c>
      <c r="J1263" s="1"/>
    </row>
    <row r="1264" spans="1:11">
      <c r="A1264" s="3"/>
      <c r="B1264" s="1"/>
      <c r="C1264" s="1">
        <f>C1262-C1263</f>
        <v>7.269999999999996</v>
      </c>
      <c r="D1264" s="1">
        <f>D1262-D1263</f>
        <v>5.9999999999997555E-5</v>
      </c>
      <c r="E1264" s="1">
        <f>E1262-E1263</f>
        <v>-0.27000000000000046</v>
      </c>
      <c r="F1264" s="1">
        <f>F1262-F1263</f>
        <v>5.1899999999999977</v>
      </c>
      <c r="G1264" s="1">
        <f>G1262-G1263</f>
        <v>0.90000000000009095</v>
      </c>
      <c r="H1264" s="1"/>
      <c r="I1264" s="1"/>
      <c r="J1264" s="1"/>
    </row>
    <row r="1265" spans="1:10">
      <c r="A1265" s="3"/>
      <c r="B1265" s="1"/>
      <c r="C1265" s="1"/>
      <c r="D1265" s="1">
        <f>ROUND(D1262+(D1264/C1264)*(B1262-C1262),4)</f>
        <v>1.78E-2</v>
      </c>
      <c r="E1265" s="1">
        <f>ROUND(E1262+(E1264/C1264)*(B1262-C1262),3)</f>
        <v>4.2350000000000003</v>
      </c>
      <c r="F1265" s="1">
        <f>ROUND(F1262+(F1264/C1264)*(B1262-C1262),2)</f>
        <v>301.86</v>
      </c>
      <c r="G1265" s="1">
        <f>ROUND(G1262+(G1264/C1264)*(B1262-C1262),1)</f>
        <v>1105.8</v>
      </c>
      <c r="H1265" s="1"/>
      <c r="I1265" s="1"/>
      <c r="J1265" s="1"/>
    </row>
    <row r="1266" spans="1:10">
      <c r="A1266" s="3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>
      <c r="A1267" s="3"/>
      <c r="B1267" s="3" t="s">
        <v>45</v>
      </c>
      <c r="C1267" s="3" t="s">
        <v>46</v>
      </c>
      <c r="D1267" s="3" t="s">
        <v>49</v>
      </c>
      <c r="E1267" s="15" t="s">
        <v>50</v>
      </c>
      <c r="F1267" s="11" t="s">
        <v>51</v>
      </c>
      <c r="G1267" s="16" t="s">
        <v>52</v>
      </c>
      <c r="H1267" s="4" t="s">
        <v>53</v>
      </c>
      <c r="I1267" s="4" t="s">
        <v>54</v>
      </c>
      <c r="J1267" s="1"/>
    </row>
    <row r="1268" spans="1:10">
      <c r="A1268" s="3"/>
      <c r="B1268" s="1">
        <f>D1265</f>
        <v>1.78E-2</v>
      </c>
      <c r="C1268" s="1">
        <f>E1265</f>
        <v>4.2350000000000003</v>
      </c>
      <c r="D1268" s="1">
        <f>ROUND(((F1259-B1268)/(C1268-B1268)),4)</f>
        <v>0.73680000000000001</v>
      </c>
      <c r="E1268" s="1">
        <f>ROUND((1-D1268)*F1265+G1265*D1268,1)</f>
        <v>894.2</v>
      </c>
      <c r="F1268" s="1"/>
      <c r="G1268" s="1">
        <f>(E1268-J1262)</f>
        <v>860.1400000000001</v>
      </c>
      <c r="H1268" s="1">
        <f>ROUND(D1256*(F1259-E1259)*(0.000947831/0.737562)*144,2)</f>
        <v>60.41</v>
      </c>
      <c r="I1268" s="1">
        <f>G1268+H1268</f>
        <v>920.55000000000007</v>
      </c>
      <c r="J1268" s="1"/>
    </row>
    <row r="1269" spans="1:10">
      <c r="A1269" s="3"/>
      <c r="E1269" s="1"/>
      <c r="F1269" s="1"/>
      <c r="G1269" s="1"/>
      <c r="H1269" s="1"/>
      <c r="I1269" s="1"/>
    </row>
    <row r="1270" spans="1:10">
      <c r="A1270" s="3"/>
      <c r="B1270" s="24" t="s">
        <v>55</v>
      </c>
      <c r="C1270" s="12" t="s">
        <v>56</v>
      </c>
      <c r="D1270" s="3" t="s">
        <v>90</v>
      </c>
      <c r="E1270" s="3" t="s">
        <v>91</v>
      </c>
      <c r="F1270" s="4" t="s">
        <v>92</v>
      </c>
      <c r="G1270" s="3" t="s">
        <v>93</v>
      </c>
      <c r="H1270" s="4" t="s">
        <v>94</v>
      </c>
      <c r="I1270" s="16" t="s">
        <v>52</v>
      </c>
      <c r="J1270" s="4" t="s">
        <v>53</v>
      </c>
    </row>
    <row r="1271" spans="1:10">
      <c r="A1271" s="3"/>
      <c r="B1271" s="14"/>
      <c r="C1271" s="21">
        <f>F1259</f>
        <v>3.125</v>
      </c>
      <c r="D1271" s="1">
        <v>3.1429999999999998</v>
      </c>
      <c r="E1271" s="1">
        <v>143.57</v>
      </c>
      <c r="F1271" s="1">
        <v>1109.9000000000001</v>
      </c>
      <c r="G1271" s="1">
        <f>E1274</f>
        <v>144.5</v>
      </c>
      <c r="H1271" s="1">
        <f>F1274</f>
        <v>1110</v>
      </c>
      <c r="I1271" s="1">
        <f>(H1271-E1268)</f>
        <v>215.79999999999995</v>
      </c>
      <c r="J1271" s="1">
        <v>0</v>
      </c>
    </row>
    <row r="1272" spans="1:10">
      <c r="A1272" s="3"/>
      <c r="C1272" s="1"/>
      <c r="D1272" s="1">
        <v>2.9569999999999999</v>
      </c>
      <c r="E1272" s="1">
        <v>153.01</v>
      </c>
      <c r="F1272" s="1">
        <v>1110.7</v>
      </c>
      <c r="G1272" s="1"/>
      <c r="H1272" s="1"/>
      <c r="I1272" s="1"/>
      <c r="J1272" s="4"/>
    </row>
    <row r="1273" spans="1:10">
      <c r="A1273" s="3"/>
      <c r="C1273" s="1"/>
      <c r="D1273" s="1">
        <f>D1271-D1272</f>
        <v>0.18599999999999994</v>
      </c>
      <c r="E1273" s="1">
        <f>E1271-E1272</f>
        <v>-9.4399999999999977</v>
      </c>
      <c r="F1273" s="1">
        <f>F1271-F1272</f>
        <v>-0.79999999999995453</v>
      </c>
      <c r="G1273" s="1"/>
      <c r="H1273" s="1"/>
      <c r="I1273" s="1"/>
      <c r="J1273" s="5"/>
    </row>
    <row r="1274" spans="1:10">
      <c r="A1274" s="3"/>
      <c r="B1274" s="1"/>
      <c r="C1274" s="1"/>
      <c r="D1274" s="1"/>
      <c r="E1274" s="1">
        <f>ROUND(E1271+(E1273/D1273)*(C1271-D1271),1)</f>
        <v>144.5</v>
      </c>
      <c r="F1274" s="1">
        <f>ROUND(F1271+(F1273/D1273)*(C1271-D1271),1)</f>
        <v>1110</v>
      </c>
      <c r="G1274" s="1"/>
      <c r="H1274" s="1"/>
      <c r="I1274" s="1"/>
      <c r="J1274" s="5"/>
    </row>
    <row r="1275" spans="1:10">
      <c r="A1275" s="3"/>
    </row>
    <row r="1276" spans="1:10">
      <c r="A1276" s="3"/>
      <c r="B1276" s="4" t="s">
        <v>54</v>
      </c>
    </row>
    <row r="1277" spans="1:10">
      <c r="A1277" s="3"/>
      <c r="B1277" s="1">
        <f>I1271</f>
        <v>215.79999999999995</v>
      </c>
      <c r="I1277" s="5"/>
      <c r="J1277" s="5"/>
    </row>
    <row r="1278" spans="1:10">
      <c r="A1278" s="3"/>
      <c r="I1278" s="5"/>
      <c r="J1278" s="5"/>
    </row>
    <row r="1279" spans="1:10">
      <c r="A1279" s="3" t="s">
        <v>79</v>
      </c>
      <c r="B1279" s="27" t="s">
        <v>57</v>
      </c>
      <c r="C1279" s="27" t="s">
        <v>71</v>
      </c>
      <c r="D1279" s="27" t="s">
        <v>69</v>
      </c>
      <c r="E1279" s="27" t="s">
        <v>68</v>
      </c>
      <c r="F1279" s="27" t="s">
        <v>70</v>
      </c>
      <c r="G1279" s="27" t="s">
        <v>72</v>
      </c>
    </row>
    <row r="1280" spans="1:10">
      <c r="A1280" s="3"/>
      <c r="B1280" s="28">
        <f>G1271</f>
        <v>144.5</v>
      </c>
      <c r="C1280" s="28">
        <f>ROUND((I1268+B1277)*B1256,1)</f>
        <v>9090.7999999999993</v>
      </c>
      <c r="D1280" s="28">
        <f>ROUND((H1268+J1271)*B1256,1)</f>
        <v>483.3</v>
      </c>
      <c r="E1280" s="28">
        <f>ROUND(B1280*(100/14.50381),1)</f>
        <v>996.3</v>
      </c>
      <c r="F1280" s="28">
        <f>ROUND(D1280*(1/0.947831),1)</f>
        <v>509.9</v>
      </c>
      <c r="G1280" s="28">
        <f>ROUND(C1280*(1/0.947831),1)</f>
        <v>9591.2000000000007</v>
      </c>
    </row>
    <row r="1282" spans="1:11">
      <c r="A1282" s="3" t="s">
        <v>162</v>
      </c>
    </row>
    <row r="1283" spans="1:11">
      <c r="A1283" s="3" t="s">
        <v>59</v>
      </c>
      <c r="B1283" s="1"/>
      <c r="C1283" s="1"/>
      <c r="D1283" s="1"/>
      <c r="E1283" s="1"/>
      <c r="F1283" s="1"/>
      <c r="G1283" s="1"/>
      <c r="H1283" s="1"/>
      <c r="I1283" s="1"/>
    </row>
    <row r="1284" spans="1:11">
      <c r="A1284" s="24" t="s">
        <v>1</v>
      </c>
      <c r="B1284" s="3" t="s">
        <v>2</v>
      </c>
      <c r="C1284" s="3" t="s">
        <v>3</v>
      </c>
      <c r="D1284" s="3" t="s">
        <v>14</v>
      </c>
      <c r="E1284" s="3" t="s">
        <v>7</v>
      </c>
      <c r="F1284" s="3" t="s">
        <v>151</v>
      </c>
      <c r="G1284" s="3" t="s">
        <v>11</v>
      </c>
      <c r="H1284" s="19" t="s">
        <v>77</v>
      </c>
    </row>
    <row r="1285" spans="1:11">
      <c r="A1285" s="3"/>
      <c r="B1285" s="3" t="s">
        <v>5</v>
      </c>
      <c r="C1285" s="6">
        <v>2.5</v>
      </c>
      <c r="D1285" s="1">
        <f>K1285</f>
        <v>4</v>
      </c>
      <c r="E1285" s="18">
        <f>K1286</f>
        <v>30</v>
      </c>
      <c r="F1285" s="8">
        <f>K1287</f>
        <v>8</v>
      </c>
      <c r="G1285" s="1">
        <f>K1288</f>
        <v>30</v>
      </c>
      <c r="H1285" s="7">
        <v>8.3139999999999993E-5</v>
      </c>
      <c r="K1285" s="1">
        <f>'ITEM Nº1'!B17</f>
        <v>4</v>
      </c>
    </row>
    <row r="1286" spans="1:11">
      <c r="A1286" s="3"/>
      <c r="B1286" s="1"/>
      <c r="C1286" s="1"/>
      <c r="D1286" s="5"/>
      <c r="E1286" s="4"/>
      <c r="F1286" s="5"/>
      <c r="K1286" s="1">
        <f>'ITEM Nº1'!B18</f>
        <v>30</v>
      </c>
    </row>
    <row r="1287" spans="1:11">
      <c r="A1287" s="24" t="s">
        <v>6</v>
      </c>
      <c r="B1287" s="3" t="s">
        <v>7</v>
      </c>
      <c r="C1287" s="22" t="s">
        <v>8</v>
      </c>
      <c r="D1287" s="3" t="s">
        <v>9</v>
      </c>
      <c r="E1287" s="22" t="s">
        <v>10</v>
      </c>
      <c r="F1287" s="3" t="s">
        <v>11</v>
      </c>
      <c r="H1287" s="1"/>
      <c r="K1287" s="1">
        <f>'ITEM Nº1'!B19</f>
        <v>8</v>
      </c>
    </row>
    <row r="1288" spans="1:11">
      <c r="A1288" s="3"/>
      <c r="B1288" s="40">
        <f>E1285</f>
        <v>30</v>
      </c>
      <c r="D1288" s="9">
        <f>((D1290*D1292)/H1285)</f>
        <v>151.57499999999999</v>
      </c>
      <c r="F1288" s="40">
        <f>G1285</f>
        <v>30</v>
      </c>
      <c r="K1288" s="1">
        <f>'ITEM Nº1'!B20</f>
        <v>30</v>
      </c>
    </row>
    <row r="1289" spans="1:11">
      <c r="A1289" s="3"/>
      <c r="B1289" s="3" t="s">
        <v>14</v>
      </c>
      <c r="C1289" s="22" t="s">
        <v>12</v>
      </c>
      <c r="D1289" s="3" t="s">
        <v>80</v>
      </c>
      <c r="E1289" s="22" t="s">
        <v>13</v>
      </c>
      <c r="F1289" s="3" t="s">
        <v>151</v>
      </c>
    </row>
    <row r="1290" spans="1:11">
      <c r="A1290" s="3"/>
      <c r="B1290" s="40">
        <f>D1285</f>
        <v>4</v>
      </c>
      <c r="C1290" s="22" t="s">
        <v>15</v>
      </c>
      <c r="D1290" s="5">
        <f>B1290</f>
        <v>4</v>
      </c>
      <c r="E1290" s="22" t="s">
        <v>17</v>
      </c>
      <c r="F1290" s="40">
        <f>F1285</f>
        <v>8</v>
      </c>
    </row>
    <row r="1291" spans="1:11">
      <c r="A1291" s="3"/>
      <c r="B1291" s="3" t="s">
        <v>29</v>
      </c>
      <c r="C1291" s="22" t="s">
        <v>19</v>
      </c>
      <c r="D1291" s="3" t="s">
        <v>30</v>
      </c>
      <c r="E1291" s="22" t="s">
        <v>19</v>
      </c>
      <c r="F1291" s="3" t="s">
        <v>31</v>
      </c>
    </row>
    <row r="1292" spans="1:11">
      <c r="A1292" s="3"/>
      <c r="B1292" s="10">
        <f>(H1285*(B1288+273.15)/B1290)</f>
        <v>6.3009727499999989E-3</v>
      </c>
      <c r="C1292" s="10"/>
      <c r="D1292" s="10">
        <f>F1292</f>
        <v>3.1504863749999995E-3</v>
      </c>
      <c r="E1292" s="10"/>
      <c r="F1292" s="10">
        <f>(H1285*(F1288+273.15)/F1290)</f>
        <v>3.1504863749999995E-3</v>
      </c>
    </row>
    <row r="1293" spans="1:11">
      <c r="A1293" s="3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1">
      <c r="A1294" s="24" t="s">
        <v>23</v>
      </c>
      <c r="B1294" s="27" t="s">
        <v>73</v>
      </c>
      <c r="C1294" s="29" t="s">
        <v>75</v>
      </c>
      <c r="D1294" s="27" t="s">
        <v>74</v>
      </c>
      <c r="E1294" s="29" t="s">
        <v>76</v>
      </c>
      <c r="F1294" s="11" t="s">
        <v>26</v>
      </c>
      <c r="G1294" s="27" t="s">
        <v>73</v>
      </c>
      <c r="H1294" s="29" t="s">
        <v>75</v>
      </c>
      <c r="I1294" s="27" t="s">
        <v>24</v>
      </c>
      <c r="J1294" s="29" t="s">
        <v>76</v>
      </c>
    </row>
    <row r="1295" spans="1:11">
      <c r="A1295" s="3"/>
      <c r="B1295" s="31">
        <f>ROUND((H1285*(D1288-(B1288+273.15)))*(1/0.01),2)</f>
        <v>-1.26</v>
      </c>
      <c r="C1295" s="31">
        <f>ROUND((C1285*H1285*(D1288-(B1288+273.15)))*(1/0.01),2)</f>
        <v>-3.15</v>
      </c>
      <c r="D1295" s="31">
        <f>C1295+B1295</f>
        <v>-4.41</v>
      </c>
      <c r="E1295" s="31">
        <f>ROUND(((C1285+1)*H1285*(D1288-(B1288+273.15)))*(1/0.01),2)</f>
        <v>-4.41</v>
      </c>
      <c r="F1295" s="10"/>
      <c r="G1295" s="31">
        <f>ROUND(H1285*(F1288+273.15)*(LN(F1292/D1292)),2)</f>
        <v>0</v>
      </c>
      <c r="H1295" s="31">
        <f>ROUND((C1285*H1285*((F1288+273.15)-D1288))*100,2)</f>
        <v>3.15</v>
      </c>
      <c r="I1295" s="31">
        <f>H1295+G1295</f>
        <v>3.15</v>
      </c>
      <c r="J1295" s="31">
        <f>ROUND(((C1285+1)*H1285*((F1288+273.15)-D1288))*100,2)</f>
        <v>4.41</v>
      </c>
    </row>
    <row r="1296" spans="1:11">
      <c r="A1296" s="3"/>
      <c r="B1296" s="1"/>
      <c r="C1296" s="1"/>
      <c r="D1296" s="1"/>
      <c r="E1296" s="1"/>
      <c r="F1296" s="1"/>
      <c r="G1296" s="1"/>
      <c r="H1296" s="1"/>
      <c r="J1296" s="1"/>
    </row>
    <row r="1297" spans="1:10">
      <c r="A1297" s="24" t="s">
        <v>27</v>
      </c>
      <c r="B1297" s="27" t="s">
        <v>73</v>
      </c>
      <c r="C1297" s="27" t="s">
        <v>74</v>
      </c>
      <c r="D1297" s="29" t="s">
        <v>75</v>
      </c>
      <c r="E1297" s="29" t="s">
        <v>76</v>
      </c>
      <c r="G1297" s="1"/>
      <c r="H1297" s="1"/>
      <c r="J1297" s="1"/>
    </row>
    <row r="1298" spans="1:10">
      <c r="A1298" s="3"/>
      <c r="B1298" s="31">
        <f>B1295+G1295</f>
        <v>-1.26</v>
      </c>
      <c r="C1298" s="31">
        <f>D1295+I1295</f>
        <v>-1.2600000000000002</v>
      </c>
      <c r="D1298" s="31">
        <f>C1295+H1295</f>
        <v>0</v>
      </c>
      <c r="E1298" s="31">
        <f>E1295+J1295</f>
        <v>0</v>
      </c>
      <c r="G1298" s="1"/>
      <c r="H1298" s="1"/>
      <c r="I1298" s="1"/>
      <c r="J1298" s="1"/>
    </row>
    <row r="1299" spans="1:10">
      <c r="A1299" s="3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>
      <c r="A1300" s="24" t="s">
        <v>28</v>
      </c>
      <c r="B1300" s="3" t="s">
        <v>7</v>
      </c>
      <c r="C1300" s="22" t="s">
        <v>8</v>
      </c>
      <c r="D1300" s="3" t="s">
        <v>9</v>
      </c>
      <c r="E1300" s="22" t="s">
        <v>10</v>
      </c>
      <c r="F1300" s="3" t="s">
        <v>11</v>
      </c>
      <c r="G1300" s="1"/>
      <c r="H1300" s="1"/>
      <c r="I1300" s="1"/>
      <c r="J1300" s="1"/>
    </row>
    <row r="1301" spans="1:10">
      <c r="A1301" s="3"/>
      <c r="B1301" s="40">
        <f>E1285</f>
        <v>30</v>
      </c>
      <c r="D1301" s="9">
        <f>(D1303*D1305/H1285)</f>
        <v>606.29999999999995</v>
      </c>
      <c r="F1301" s="40">
        <f>G1285</f>
        <v>30</v>
      </c>
      <c r="G1301" s="1"/>
      <c r="H1301" s="1"/>
      <c r="I1301" s="1"/>
      <c r="J1301" s="1"/>
    </row>
    <row r="1302" spans="1:10">
      <c r="A1302" s="3"/>
      <c r="B1302" s="3" t="s">
        <v>14</v>
      </c>
      <c r="C1302" s="22" t="s">
        <v>13</v>
      </c>
      <c r="D1302" s="3" t="s">
        <v>16</v>
      </c>
      <c r="E1302" s="22" t="s">
        <v>12</v>
      </c>
      <c r="F1302" s="3" t="s">
        <v>18</v>
      </c>
      <c r="G1302" s="1"/>
      <c r="H1302" s="1"/>
      <c r="I1302" s="1"/>
      <c r="J1302" s="1"/>
    </row>
    <row r="1303" spans="1:10">
      <c r="A1303" s="3"/>
      <c r="B1303" s="40">
        <f>D1285</f>
        <v>4</v>
      </c>
      <c r="C1303" s="22" t="s">
        <v>17</v>
      </c>
      <c r="D1303" s="5">
        <f>F1303</f>
        <v>8</v>
      </c>
      <c r="E1303" s="22" t="s">
        <v>15</v>
      </c>
      <c r="F1303" s="40">
        <f>F1285</f>
        <v>8</v>
      </c>
      <c r="G1303" s="1"/>
      <c r="H1303" s="1"/>
      <c r="I1303" s="1"/>
      <c r="J1303" s="1"/>
    </row>
    <row r="1304" spans="1:10">
      <c r="A1304" s="3"/>
      <c r="B1304" s="3" t="s">
        <v>29</v>
      </c>
      <c r="C1304" s="22" t="s">
        <v>19</v>
      </c>
      <c r="D1304" s="3" t="s">
        <v>30</v>
      </c>
      <c r="E1304" s="22" t="s">
        <v>19</v>
      </c>
      <c r="F1304" s="3" t="s">
        <v>31</v>
      </c>
      <c r="G1304" s="1"/>
      <c r="H1304" s="1"/>
      <c r="I1304" s="1"/>
      <c r="J1304" s="1"/>
    </row>
    <row r="1305" spans="1:10">
      <c r="A1305" s="3"/>
      <c r="B1305" s="20">
        <f>B1292</f>
        <v>6.3009727499999989E-3</v>
      </c>
      <c r="C1305" s="1"/>
      <c r="D1305" s="20">
        <f>B1305</f>
        <v>6.3009727499999989E-3</v>
      </c>
      <c r="E1305" s="13"/>
      <c r="F1305" s="13">
        <f>H1285*(F1301+273.15)/F1303</f>
        <v>3.1504863749999995E-3</v>
      </c>
      <c r="G1305" s="1"/>
      <c r="H1305" s="1"/>
      <c r="I1305" s="1"/>
      <c r="J1305" s="1"/>
    </row>
    <row r="1306" spans="1:10">
      <c r="A1306" s="3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>
      <c r="A1307" s="24" t="s">
        <v>23</v>
      </c>
      <c r="B1307" s="27" t="s">
        <v>73</v>
      </c>
      <c r="C1307" s="29" t="s">
        <v>75</v>
      </c>
      <c r="D1307" s="27" t="s">
        <v>74</v>
      </c>
      <c r="E1307" s="29" t="s">
        <v>76</v>
      </c>
      <c r="F1307" s="11" t="s">
        <v>26</v>
      </c>
      <c r="G1307" s="27" t="s">
        <v>73</v>
      </c>
      <c r="H1307" s="29" t="s">
        <v>75</v>
      </c>
      <c r="I1307" s="27" t="s">
        <v>74</v>
      </c>
      <c r="J1307" s="29" t="s">
        <v>25</v>
      </c>
    </row>
    <row r="1308" spans="1:10">
      <c r="A1308" s="3"/>
      <c r="B1308" s="28">
        <f>H1285*(B1301+273.15)*(LN(D1305/B1305))</f>
        <v>0</v>
      </c>
      <c r="C1308" s="31">
        <f>(C1285*H1285*(D1301-(B1301+273.15)))*100</f>
        <v>6.3009727499999988</v>
      </c>
      <c r="D1308" s="31">
        <f>C1308+B1308</f>
        <v>6.3009727499999988</v>
      </c>
      <c r="E1308" s="31">
        <f>((C1285+1)*H1285*(D1301-(B1301+273.15)))*100</f>
        <v>8.8213618499999988</v>
      </c>
      <c r="F1308" s="1"/>
      <c r="G1308" s="31">
        <f>(H1285*((F1301+273.15)-D1301))*100</f>
        <v>-2.5203890999999996</v>
      </c>
      <c r="H1308" s="31">
        <f>(C1285*H1285*((F1301+273.15)-D1301))*100</f>
        <v>-6.3009727499999988</v>
      </c>
      <c r="I1308" s="31">
        <f>H1308+G1308</f>
        <v>-8.8213618499999988</v>
      </c>
      <c r="J1308" s="31">
        <f>((C1285+1)*H1285*((F1301+273.15)-D1301))*100</f>
        <v>-8.8213618499999988</v>
      </c>
    </row>
    <row r="1309" spans="1:10">
      <c r="A1309" s="3"/>
      <c r="B1309" s="1"/>
      <c r="C1309" s="1"/>
      <c r="D1309" s="1"/>
      <c r="E1309" s="1"/>
      <c r="F1309" s="1"/>
      <c r="G1309" s="1"/>
      <c r="I1309" s="1"/>
      <c r="J1309" s="1"/>
    </row>
    <row r="1310" spans="1:10">
      <c r="A1310" s="24" t="s">
        <v>27</v>
      </c>
      <c r="B1310" s="27" t="s">
        <v>73</v>
      </c>
      <c r="C1310" s="27" t="s">
        <v>74</v>
      </c>
      <c r="D1310" s="29" t="s">
        <v>75</v>
      </c>
      <c r="E1310" s="29" t="s">
        <v>76</v>
      </c>
      <c r="F1310" s="1"/>
      <c r="I1310" s="1"/>
      <c r="J1310" s="1"/>
    </row>
    <row r="1311" spans="1:10">
      <c r="A1311" s="3"/>
      <c r="B1311" s="31">
        <f>B1308+G1308</f>
        <v>-2.5203890999999996</v>
      </c>
      <c r="C1311" s="31">
        <f>D1308+I1308</f>
        <v>-2.5203891</v>
      </c>
      <c r="D1311" s="28">
        <f>C1308+H1308</f>
        <v>0</v>
      </c>
      <c r="E1311" s="28">
        <f>E1308+J1308</f>
        <v>0</v>
      </c>
      <c r="F1311" s="1"/>
      <c r="H1311" s="1"/>
      <c r="I1311" s="1"/>
      <c r="J1311" s="1"/>
    </row>
    <row r="1313" spans="1:11">
      <c r="A1313" s="3" t="s">
        <v>0</v>
      </c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1">
      <c r="A1314" s="24" t="s">
        <v>1</v>
      </c>
      <c r="B1314" s="3" t="s">
        <v>32</v>
      </c>
      <c r="C1314" s="3" t="s">
        <v>78</v>
      </c>
      <c r="D1314" s="3" t="s">
        <v>60</v>
      </c>
      <c r="E1314" s="3" t="s">
        <v>62</v>
      </c>
      <c r="F1314" s="3" t="s">
        <v>61</v>
      </c>
      <c r="G1314" s="22" t="s">
        <v>33</v>
      </c>
      <c r="H1314" s="46"/>
      <c r="I1314" s="46"/>
      <c r="J1314" s="46"/>
    </row>
    <row r="1315" spans="1:11">
      <c r="A1315" s="3"/>
      <c r="B1315" s="4" t="s">
        <v>34</v>
      </c>
      <c r="C1315" s="5">
        <f>K1315</f>
        <v>4.54</v>
      </c>
      <c r="D1315" s="5">
        <f>K1316</f>
        <v>21.111999999999998</v>
      </c>
      <c r="E1315" s="5">
        <f>K1317</f>
        <v>6.3280000000000003</v>
      </c>
      <c r="F1315" s="5">
        <f>K1318</f>
        <v>0.48199999999999998</v>
      </c>
      <c r="G1315" s="32" t="s">
        <v>35</v>
      </c>
      <c r="H1315" s="46"/>
      <c r="I1315" s="46"/>
      <c r="J1315" s="46"/>
      <c r="K1315" s="1">
        <f>'ITEM Nº2'!B16</f>
        <v>4.54</v>
      </c>
    </row>
    <row r="1316" spans="1:11">
      <c r="A1316" s="3"/>
      <c r="B1316" s="1"/>
      <c r="C1316" s="1"/>
      <c r="D1316" s="1"/>
      <c r="E1316" s="1"/>
      <c r="F1316" s="1"/>
      <c r="G1316" s="1"/>
      <c r="H1316" s="46"/>
      <c r="I1316" s="46"/>
      <c r="J1316" s="46"/>
      <c r="K1316" s="1">
        <f>'ITEM Nº2'!B17</f>
        <v>21.111999999999998</v>
      </c>
    </row>
    <row r="1317" spans="1:11">
      <c r="A1317" s="3" t="s">
        <v>81</v>
      </c>
      <c r="B1317" s="3" t="s">
        <v>36</v>
      </c>
      <c r="C1317" s="3" t="s">
        <v>37</v>
      </c>
      <c r="D1317" s="3" t="s">
        <v>38</v>
      </c>
      <c r="E1317" s="3" t="s">
        <v>39</v>
      </c>
      <c r="F1317" s="3"/>
      <c r="G1317" s="1"/>
      <c r="H1317" s="46"/>
      <c r="I1317" s="46"/>
      <c r="J1317" s="46"/>
      <c r="K1317" s="1">
        <f>'ITEM Nº2'!B18</f>
        <v>6.3280000000000003</v>
      </c>
    </row>
    <row r="1318" spans="1:11">
      <c r="A1318" s="3"/>
      <c r="B1318" s="25">
        <f>ROUND(C1315*2.20462,2)</f>
        <v>10.01</v>
      </c>
      <c r="C1318" s="25">
        <f>ROUND(D1315*1.8+32,2)</f>
        <v>70</v>
      </c>
      <c r="D1318" s="25">
        <f>ROUND(E1315*(14.6959793/1.03326),2)</f>
        <v>90</v>
      </c>
      <c r="E1318" s="25">
        <f>ROUND(F1315*(3.28084^3),2)</f>
        <v>17.02</v>
      </c>
      <c r="F1318" s="13"/>
      <c r="G1318" s="1"/>
      <c r="H1318" s="46"/>
      <c r="I1318" s="46"/>
      <c r="J1318" s="46"/>
      <c r="K1318" s="1">
        <f>'ITEM Nº2'!B19</f>
        <v>0.48199999999999998</v>
      </c>
    </row>
    <row r="1319" spans="1:11">
      <c r="A1319" s="3"/>
      <c r="B1319" s="25"/>
      <c r="C1319" s="23"/>
      <c r="D1319" s="23"/>
      <c r="E1319" s="25"/>
      <c r="G1319" s="1"/>
      <c r="H1319" s="46"/>
      <c r="I1319" s="46"/>
      <c r="J1319" s="46"/>
    </row>
    <row r="1320" spans="1:11">
      <c r="A1320" s="3" t="s">
        <v>82</v>
      </c>
      <c r="B1320" s="23">
        <f>ROUND(B1318,0)</f>
        <v>10</v>
      </c>
      <c r="C1320" s="23">
        <f>ROUND(C1318,0)</f>
        <v>70</v>
      </c>
      <c r="D1320" s="23">
        <f>ROUND(D1318,0)</f>
        <v>90</v>
      </c>
      <c r="E1320" s="23">
        <f>ROUND(E1318,0)</f>
        <v>17</v>
      </c>
      <c r="F1320" s="21"/>
      <c r="G1320" s="1"/>
      <c r="H1320" s="46"/>
      <c r="I1320" s="46"/>
      <c r="J1320" s="46"/>
    </row>
    <row r="1321" spans="1:11">
      <c r="A1321" s="3"/>
      <c r="B1321" s="25"/>
      <c r="C1321" s="23"/>
      <c r="D1321" s="23"/>
      <c r="E1321" s="25"/>
      <c r="G1321" s="1"/>
    </row>
    <row r="1322" spans="1:11">
      <c r="A1322" s="3" t="s">
        <v>40</v>
      </c>
      <c r="B1322" s="3" t="s">
        <v>37</v>
      </c>
      <c r="C1322" s="3" t="s">
        <v>98</v>
      </c>
      <c r="D1322" s="4" t="s">
        <v>97</v>
      </c>
      <c r="E1322" s="3" t="s">
        <v>96</v>
      </c>
      <c r="F1322" s="3" t="s">
        <v>95</v>
      </c>
      <c r="H1322" s="47" t="s">
        <v>89</v>
      </c>
      <c r="I1322" s="48"/>
      <c r="J1322" s="49"/>
    </row>
    <row r="1323" spans="1:11">
      <c r="A1323" s="3"/>
      <c r="B1323" s="17">
        <f>C1320</f>
        <v>70</v>
      </c>
      <c r="C1323" s="1">
        <v>0.25609999999999999</v>
      </c>
      <c r="D1323" s="1">
        <v>28.06</v>
      </c>
      <c r="E1323" s="1">
        <v>1.6029999999999999E-2</v>
      </c>
      <c r="F1323" s="1">
        <f>ROUND(E1320/B1320,3)</f>
        <v>1.7</v>
      </c>
      <c r="H1323" s="1"/>
      <c r="I1323" s="1"/>
      <c r="J1323" s="1"/>
    </row>
    <row r="1324" spans="1:11">
      <c r="A1324" s="3"/>
      <c r="B1324" s="3"/>
      <c r="C1324" s="1"/>
      <c r="D1324" s="1"/>
      <c r="E1324" s="1"/>
      <c r="F1324" s="1"/>
      <c r="G1324" s="1"/>
      <c r="H1324" s="1"/>
      <c r="I1324" s="1"/>
      <c r="J1324" s="1"/>
    </row>
    <row r="1325" spans="1:11">
      <c r="A1325" s="3"/>
      <c r="B1325" s="3" t="s">
        <v>38</v>
      </c>
      <c r="C1325" s="3" t="s">
        <v>38</v>
      </c>
      <c r="D1325" s="3" t="s">
        <v>45</v>
      </c>
      <c r="E1325" s="3" t="s">
        <v>46</v>
      </c>
      <c r="F1325" s="4" t="s">
        <v>47</v>
      </c>
      <c r="G1325" s="4" t="s">
        <v>48</v>
      </c>
      <c r="H1325" s="50" t="str">
        <f>IF(E1323=D1329,"líquido saturado",IF(E1323&lt;D1329,"líquido comprimido",IF(E1323&lt;E1329,"mezcla L+V",IF(E1323=E1329,"vapor saturado","vapor recalentado"))))</f>
        <v>líquido comprimido</v>
      </c>
      <c r="I1325" s="51"/>
      <c r="J1325" s="15" t="s">
        <v>99</v>
      </c>
    </row>
    <row r="1326" spans="1:11">
      <c r="A1326" s="3"/>
      <c r="B1326" s="17">
        <f>D1320</f>
        <v>90</v>
      </c>
      <c r="C1326" s="1">
        <v>96.16</v>
      </c>
      <c r="D1326" s="1">
        <v>1.771E-2</v>
      </c>
      <c r="E1326" s="1">
        <v>4.5979999999999999</v>
      </c>
      <c r="F1326" s="1">
        <v>295.27999999999997</v>
      </c>
      <c r="G1326" s="1">
        <v>1104.5999999999999</v>
      </c>
      <c r="J1326" s="1">
        <f>D1323</f>
        <v>28.06</v>
      </c>
    </row>
    <row r="1327" spans="1:11">
      <c r="A1327" s="3"/>
      <c r="B1327" s="1"/>
      <c r="C1327" s="1">
        <v>89.64</v>
      </c>
      <c r="D1327" s="1">
        <v>1.7659999999999999E-2</v>
      </c>
      <c r="E1327" s="1">
        <v>4.9139999999999997</v>
      </c>
      <c r="F1327" s="1">
        <v>290.11</v>
      </c>
      <c r="G1327" s="1">
        <v>1103.7</v>
      </c>
      <c r="H1327" s="35" t="s">
        <v>100</v>
      </c>
      <c r="I1327" s="34" t="str">
        <f>IF(F1323&gt;D1329,IF(F1323&lt;E1329,"mezcla L+V","vapor recalentado"),"líquido comprimido")</f>
        <v>mezcla L+V</v>
      </c>
      <c r="J1327" s="1"/>
    </row>
    <row r="1328" spans="1:11">
      <c r="A1328" s="3"/>
      <c r="B1328" s="1"/>
      <c r="C1328" s="1">
        <f>C1326-C1327</f>
        <v>6.519999999999996</v>
      </c>
      <c r="D1328" s="1">
        <f>D1326-D1327</f>
        <v>5.0000000000001432E-5</v>
      </c>
      <c r="E1328" s="1">
        <f>E1326-E1327</f>
        <v>-0.31599999999999984</v>
      </c>
      <c r="F1328" s="1">
        <f>F1326-F1327</f>
        <v>5.1699999999999591</v>
      </c>
      <c r="G1328" s="1">
        <f>G1326-G1327</f>
        <v>0.89999999999986358</v>
      </c>
      <c r="H1328" s="1"/>
      <c r="I1328" s="1"/>
      <c r="J1328" s="1"/>
    </row>
    <row r="1329" spans="1:10">
      <c r="A1329" s="3"/>
      <c r="B1329" s="1"/>
      <c r="C1329" s="1"/>
      <c r="D1329" s="1">
        <f>ROUND(D1326+(D1328/C1328)*(B1326-C1326),4)</f>
        <v>1.77E-2</v>
      </c>
      <c r="E1329" s="1">
        <f>ROUND(E1326+(E1328/C1328)*(B1326-C1326),3)</f>
        <v>4.8970000000000002</v>
      </c>
      <c r="F1329" s="1">
        <f>ROUND(F1326+(F1328/C1328)*(B1326-C1326),2)</f>
        <v>290.39999999999998</v>
      </c>
      <c r="G1329" s="1">
        <f>ROUND(G1326+(G1328/C1328)*(B1326-C1326),1)</f>
        <v>1103.7</v>
      </c>
      <c r="H1329" s="1"/>
      <c r="I1329" s="1"/>
      <c r="J1329" s="1"/>
    </row>
    <row r="1330" spans="1:10">
      <c r="A1330" s="3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>
      <c r="A1331" s="3"/>
      <c r="B1331" s="3" t="s">
        <v>45</v>
      </c>
      <c r="C1331" s="3" t="s">
        <v>46</v>
      </c>
      <c r="D1331" s="3" t="s">
        <v>49</v>
      </c>
      <c r="E1331" s="15" t="s">
        <v>50</v>
      </c>
      <c r="F1331" s="11" t="s">
        <v>51</v>
      </c>
      <c r="G1331" s="16" t="s">
        <v>52</v>
      </c>
      <c r="H1331" s="4" t="s">
        <v>53</v>
      </c>
      <c r="I1331" s="4" t="s">
        <v>54</v>
      </c>
      <c r="J1331" s="1"/>
    </row>
    <row r="1332" spans="1:10">
      <c r="A1332" s="3"/>
      <c r="B1332" s="1">
        <f>D1329</f>
        <v>1.77E-2</v>
      </c>
      <c r="C1332" s="1">
        <f>E1329</f>
        <v>4.8970000000000002</v>
      </c>
      <c r="D1332" s="1">
        <f>ROUND(((F1323-B1332)/(C1332-B1332)),4)</f>
        <v>0.3448</v>
      </c>
      <c r="E1332" s="1">
        <f>ROUND((1-D1332)*F1329+G1329*D1332,1)</f>
        <v>570.79999999999995</v>
      </c>
      <c r="F1332" s="1"/>
      <c r="G1332" s="1">
        <f>(E1332-J1326)</f>
        <v>542.74</v>
      </c>
      <c r="H1332" s="1">
        <f>ROUND(D1320*(F1323-E1323)*(0.000947831/0.737562)*144,2)</f>
        <v>28.05</v>
      </c>
      <c r="I1332" s="1">
        <f>G1332+H1332</f>
        <v>570.79</v>
      </c>
      <c r="J1332" s="1"/>
    </row>
    <row r="1333" spans="1:10">
      <c r="A1333" s="3"/>
      <c r="E1333" s="1"/>
      <c r="F1333" s="1"/>
      <c r="G1333" s="1"/>
      <c r="H1333" s="1"/>
      <c r="I1333" s="1"/>
    </row>
    <row r="1334" spans="1:10">
      <c r="A1334" s="3"/>
      <c r="B1334" s="24" t="s">
        <v>55</v>
      </c>
      <c r="C1334" s="12" t="s">
        <v>56</v>
      </c>
      <c r="D1334" s="3" t="s">
        <v>90</v>
      </c>
      <c r="E1334" s="3" t="s">
        <v>91</v>
      </c>
      <c r="F1334" s="4" t="s">
        <v>92</v>
      </c>
      <c r="G1334" s="3" t="s">
        <v>93</v>
      </c>
      <c r="H1334" s="4" t="s">
        <v>94</v>
      </c>
      <c r="I1334" s="16" t="s">
        <v>52</v>
      </c>
      <c r="J1334" s="4" t="s">
        <v>53</v>
      </c>
    </row>
    <row r="1335" spans="1:10">
      <c r="A1335" s="3"/>
      <c r="B1335" s="14"/>
      <c r="C1335" s="21">
        <f>F1323</f>
        <v>1.7</v>
      </c>
      <c r="D1335" s="1">
        <v>1.7633000000000001</v>
      </c>
      <c r="E1335" s="1">
        <v>261.64999999999998</v>
      </c>
      <c r="F1335" s="1">
        <v>1116.2</v>
      </c>
      <c r="G1335" s="1">
        <f>E1338</f>
        <v>271.8</v>
      </c>
      <c r="H1335" s="1">
        <f>F1338</f>
        <v>1116.5</v>
      </c>
      <c r="I1335" s="1">
        <f>(H1335-E1332)</f>
        <v>545.70000000000005</v>
      </c>
      <c r="J1335" s="1">
        <v>0</v>
      </c>
    </row>
    <row r="1336" spans="1:10">
      <c r="A1336" s="3"/>
      <c r="C1336" s="1"/>
      <c r="D1336" s="1">
        <v>1.6697</v>
      </c>
      <c r="E1336" s="1">
        <v>276.69</v>
      </c>
      <c r="F1336" s="1">
        <v>1116.7</v>
      </c>
      <c r="G1336" s="1"/>
      <c r="H1336" s="1"/>
      <c r="I1336" s="1"/>
      <c r="J1336" s="4"/>
    </row>
    <row r="1337" spans="1:10">
      <c r="A1337" s="3"/>
      <c r="C1337" s="1"/>
      <c r="D1337" s="1">
        <f>D1335-D1336</f>
        <v>9.3600000000000128E-2</v>
      </c>
      <c r="E1337" s="1">
        <f>E1335-E1336</f>
        <v>-15.04000000000002</v>
      </c>
      <c r="F1337" s="1">
        <f>F1335-F1336</f>
        <v>-0.5</v>
      </c>
      <c r="G1337" s="1"/>
      <c r="H1337" s="1"/>
      <c r="I1337" s="1"/>
      <c r="J1337" s="5"/>
    </row>
    <row r="1338" spans="1:10">
      <c r="A1338" s="3"/>
      <c r="B1338" s="1"/>
      <c r="C1338" s="1"/>
      <c r="D1338" s="1"/>
      <c r="E1338" s="1">
        <f>ROUND(E1335+(E1337/D1337)*(C1335-D1335),1)</f>
        <v>271.8</v>
      </c>
      <c r="F1338" s="1">
        <f>ROUND(F1335+(F1337/D1337)*(C1335-D1335),1)</f>
        <v>1116.5</v>
      </c>
      <c r="G1338" s="1"/>
      <c r="H1338" s="1"/>
      <c r="I1338" s="1"/>
      <c r="J1338" s="5"/>
    </row>
    <row r="1339" spans="1:10">
      <c r="A1339" s="3"/>
    </row>
    <row r="1340" spans="1:10">
      <c r="A1340" s="3"/>
      <c r="B1340" s="4" t="s">
        <v>54</v>
      </c>
    </row>
    <row r="1341" spans="1:10">
      <c r="A1341" s="3"/>
      <c r="B1341" s="1">
        <f>I1335</f>
        <v>545.70000000000005</v>
      </c>
      <c r="I1341" s="5"/>
      <c r="J1341" s="5"/>
    </row>
    <row r="1342" spans="1:10">
      <c r="A1342" s="3"/>
      <c r="I1342" s="5"/>
      <c r="J1342" s="5"/>
    </row>
    <row r="1343" spans="1:10">
      <c r="A1343" s="3" t="s">
        <v>79</v>
      </c>
      <c r="B1343" s="27" t="s">
        <v>57</v>
      </c>
      <c r="C1343" s="27" t="s">
        <v>71</v>
      </c>
      <c r="D1343" s="27" t="s">
        <v>69</v>
      </c>
      <c r="E1343" s="27" t="s">
        <v>68</v>
      </c>
      <c r="F1343" s="27" t="s">
        <v>70</v>
      </c>
      <c r="G1343" s="27" t="s">
        <v>72</v>
      </c>
    </row>
    <row r="1344" spans="1:10">
      <c r="A1344" s="3"/>
      <c r="B1344" s="28">
        <f>G1335</f>
        <v>271.8</v>
      </c>
      <c r="C1344" s="28">
        <f>ROUND((I1332+B1341)*B1320,1)</f>
        <v>11164.9</v>
      </c>
      <c r="D1344" s="28">
        <f>ROUND((H1332+J1335)*B1320,1)</f>
        <v>280.5</v>
      </c>
      <c r="E1344" s="28">
        <f>ROUND(B1344*(100/14.50381),1)</f>
        <v>1874</v>
      </c>
      <c r="F1344" s="28">
        <f>ROUND(D1344*(1/0.947831),1)</f>
        <v>295.89999999999998</v>
      </c>
      <c r="G1344" s="28">
        <f>ROUND(C1344*(1/0.947831),1)</f>
        <v>11779.4</v>
      </c>
    </row>
    <row r="1346" spans="1:11">
      <c r="A1346" s="3" t="s">
        <v>163</v>
      </c>
    </row>
    <row r="1347" spans="1:11">
      <c r="A1347" s="3" t="s">
        <v>59</v>
      </c>
      <c r="B1347" s="1"/>
      <c r="C1347" s="1"/>
      <c r="D1347" s="1"/>
      <c r="E1347" s="1"/>
      <c r="F1347" s="1"/>
      <c r="G1347" s="1"/>
      <c r="H1347" s="1"/>
      <c r="I1347" s="1"/>
    </row>
    <row r="1348" spans="1:11">
      <c r="A1348" s="24" t="s">
        <v>1</v>
      </c>
      <c r="B1348" s="3" t="s">
        <v>2</v>
      </c>
      <c r="C1348" s="3" t="s">
        <v>3</v>
      </c>
      <c r="D1348" s="3" t="s">
        <v>14</v>
      </c>
      <c r="E1348" s="3" t="s">
        <v>7</v>
      </c>
      <c r="F1348" s="3" t="s">
        <v>151</v>
      </c>
      <c r="G1348" s="3" t="s">
        <v>11</v>
      </c>
      <c r="H1348" s="19" t="s">
        <v>77</v>
      </c>
    </row>
    <row r="1349" spans="1:11">
      <c r="A1349" s="3"/>
      <c r="B1349" s="3" t="s">
        <v>5</v>
      </c>
      <c r="C1349" s="6">
        <v>2.5</v>
      </c>
      <c r="D1349" s="1">
        <f>K1349</f>
        <v>4.5</v>
      </c>
      <c r="E1349" s="18">
        <f>K1350</f>
        <v>30.5</v>
      </c>
      <c r="F1349" s="8">
        <f>K1351</f>
        <v>8.5</v>
      </c>
      <c r="G1349" s="1">
        <f>K1352</f>
        <v>30.5</v>
      </c>
      <c r="H1349" s="7">
        <v>8.3139999999999993E-5</v>
      </c>
      <c r="K1349" s="1">
        <f>'ITEM Nº1'!C17</f>
        <v>4.5</v>
      </c>
    </row>
    <row r="1350" spans="1:11">
      <c r="A1350" s="3"/>
      <c r="B1350" s="1"/>
      <c r="C1350" s="1"/>
      <c r="D1350" s="5"/>
      <c r="E1350" s="4"/>
      <c r="F1350" s="5"/>
      <c r="K1350" s="1">
        <f>'ITEM Nº1'!C18</f>
        <v>30.5</v>
      </c>
    </row>
    <row r="1351" spans="1:11">
      <c r="A1351" s="24" t="s">
        <v>6</v>
      </c>
      <c r="B1351" s="3" t="s">
        <v>7</v>
      </c>
      <c r="C1351" s="22" t="s">
        <v>8</v>
      </c>
      <c r="D1351" s="3" t="s">
        <v>9</v>
      </c>
      <c r="E1351" s="22" t="s">
        <v>10</v>
      </c>
      <c r="F1351" s="3" t="s">
        <v>11</v>
      </c>
      <c r="H1351" s="1"/>
      <c r="K1351" s="1">
        <f>'ITEM Nº1'!C19</f>
        <v>8.5</v>
      </c>
    </row>
    <row r="1352" spans="1:11">
      <c r="A1352" s="3"/>
      <c r="B1352" s="40">
        <f>E1349</f>
        <v>30.5</v>
      </c>
      <c r="D1352" s="9">
        <f>((D1354*D1356)/H1349)</f>
        <v>160.75588235294117</v>
      </c>
      <c r="F1352" s="40">
        <f>G1349</f>
        <v>30.5</v>
      </c>
      <c r="K1352" s="1">
        <f>'ITEM Nº1'!C20</f>
        <v>30.5</v>
      </c>
    </row>
    <row r="1353" spans="1:11">
      <c r="A1353" s="3"/>
      <c r="B1353" s="3" t="s">
        <v>14</v>
      </c>
      <c r="C1353" s="22" t="s">
        <v>12</v>
      </c>
      <c r="D1353" s="3" t="s">
        <v>80</v>
      </c>
      <c r="E1353" s="22" t="s">
        <v>13</v>
      </c>
      <c r="F1353" s="3" t="s">
        <v>151</v>
      </c>
    </row>
    <row r="1354" spans="1:11">
      <c r="A1354" s="3"/>
      <c r="B1354" s="40">
        <f>D1349</f>
        <v>4.5</v>
      </c>
      <c r="C1354" s="22" t="s">
        <v>15</v>
      </c>
      <c r="D1354" s="5">
        <f>B1354</f>
        <v>4.5</v>
      </c>
      <c r="E1354" s="22" t="s">
        <v>17</v>
      </c>
      <c r="F1354" s="40">
        <f>F1349</f>
        <v>8.5</v>
      </c>
    </row>
    <row r="1355" spans="1:11">
      <c r="A1355" s="3"/>
      <c r="B1355" s="3" t="s">
        <v>29</v>
      </c>
      <c r="C1355" s="22" t="s">
        <v>19</v>
      </c>
      <c r="D1355" s="3" t="s">
        <v>30</v>
      </c>
      <c r="E1355" s="22" t="s">
        <v>19</v>
      </c>
      <c r="F1355" s="3" t="s">
        <v>31</v>
      </c>
    </row>
    <row r="1356" spans="1:11">
      <c r="A1356" s="3"/>
      <c r="B1356" s="10">
        <f>(H1349*(B1352+273.15)/B1354)</f>
        <v>5.6101024444444435E-3</v>
      </c>
      <c r="C1356" s="10"/>
      <c r="D1356" s="10">
        <f>F1356</f>
        <v>2.9700542352941173E-3</v>
      </c>
      <c r="E1356" s="10"/>
      <c r="F1356" s="10">
        <f>(H1349*(F1352+273.15)/F1354)</f>
        <v>2.9700542352941173E-3</v>
      </c>
    </row>
    <row r="1357" spans="1:11">
      <c r="A1357" s="3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1">
      <c r="A1358" s="24" t="s">
        <v>23</v>
      </c>
      <c r="B1358" s="27" t="s">
        <v>73</v>
      </c>
      <c r="C1358" s="29" t="s">
        <v>75</v>
      </c>
      <c r="D1358" s="27" t="s">
        <v>74</v>
      </c>
      <c r="E1358" s="29" t="s">
        <v>76</v>
      </c>
      <c r="F1358" s="11" t="s">
        <v>26</v>
      </c>
      <c r="G1358" s="27" t="s">
        <v>73</v>
      </c>
      <c r="H1358" s="29" t="s">
        <v>75</v>
      </c>
      <c r="I1358" s="27" t="s">
        <v>24</v>
      </c>
      <c r="J1358" s="29" t="s">
        <v>76</v>
      </c>
    </row>
    <row r="1359" spans="1:11">
      <c r="A1359" s="3"/>
      <c r="B1359" s="31">
        <f>ROUND((H1349*(D1352-(B1352+273.15)))*(1/0.01),2)</f>
        <v>-1.19</v>
      </c>
      <c r="C1359" s="31">
        <f>ROUND((C1349*H1349*(D1352-(B1352+273.15)))*(1/0.01),2)</f>
        <v>-2.97</v>
      </c>
      <c r="D1359" s="31">
        <f>C1359+B1359</f>
        <v>-4.16</v>
      </c>
      <c r="E1359" s="31">
        <f>ROUND(((C1349+1)*H1349*(D1352-(B1352+273.15)))*(1/0.01),2)</f>
        <v>-4.16</v>
      </c>
      <c r="F1359" s="10"/>
      <c r="G1359" s="31">
        <f>ROUND(H1349*(F1352+273.15)*(LN(F1356/D1356)),2)</f>
        <v>0</v>
      </c>
      <c r="H1359" s="31">
        <f>ROUND((C1349*H1349*((F1352+273.15)-D1352))*100,2)</f>
        <v>2.97</v>
      </c>
      <c r="I1359" s="31">
        <f>H1359+G1359</f>
        <v>2.97</v>
      </c>
      <c r="J1359" s="31">
        <f>ROUND(((C1349+1)*H1349*((F1352+273.15)-D1352))*100,2)</f>
        <v>4.16</v>
      </c>
    </row>
    <row r="1360" spans="1:11">
      <c r="A1360" s="3"/>
      <c r="B1360" s="1"/>
      <c r="C1360" s="1"/>
      <c r="D1360" s="1"/>
      <c r="E1360" s="1"/>
      <c r="F1360" s="1"/>
      <c r="G1360" s="1"/>
      <c r="H1360" s="1"/>
      <c r="J1360" s="1"/>
    </row>
    <row r="1361" spans="1:10">
      <c r="A1361" s="24" t="s">
        <v>27</v>
      </c>
      <c r="B1361" s="27" t="s">
        <v>73</v>
      </c>
      <c r="C1361" s="27" t="s">
        <v>74</v>
      </c>
      <c r="D1361" s="29" t="s">
        <v>75</v>
      </c>
      <c r="E1361" s="29" t="s">
        <v>76</v>
      </c>
      <c r="G1361" s="1"/>
      <c r="H1361" s="1"/>
      <c r="J1361" s="1"/>
    </row>
    <row r="1362" spans="1:10">
      <c r="A1362" s="3"/>
      <c r="B1362" s="31">
        <f>B1359+G1359</f>
        <v>-1.19</v>
      </c>
      <c r="C1362" s="31">
        <f>D1359+I1359</f>
        <v>-1.19</v>
      </c>
      <c r="D1362" s="31">
        <f>C1359+H1359</f>
        <v>0</v>
      </c>
      <c r="E1362" s="31">
        <f>E1359+J1359</f>
        <v>0</v>
      </c>
      <c r="G1362" s="1"/>
      <c r="H1362" s="1"/>
      <c r="I1362" s="1"/>
      <c r="J1362" s="1"/>
    </row>
    <row r="1363" spans="1:10">
      <c r="A1363" s="3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>
      <c r="A1364" s="24" t="s">
        <v>28</v>
      </c>
      <c r="B1364" s="3" t="s">
        <v>7</v>
      </c>
      <c r="C1364" s="22" t="s">
        <v>8</v>
      </c>
      <c r="D1364" s="3" t="s">
        <v>9</v>
      </c>
      <c r="E1364" s="22" t="s">
        <v>10</v>
      </c>
      <c r="F1364" s="3" t="s">
        <v>11</v>
      </c>
      <c r="G1364" s="1"/>
      <c r="H1364" s="1"/>
      <c r="I1364" s="1"/>
      <c r="J1364" s="1"/>
    </row>
    <row r="1365" spans="1:10">
      <c r="A1365" s="3"/>
      <c r="B1365" s="40">
        <f>E1349</f>
        <v>30.5</v>
      </c>
      <c r="D1365" s="9">
        <f>(D1367*D1369/H1349)</f>
        <v>573.56111111111113</v>
      </c>
      <c r="F1365" s="40">
        <f>G1349</f>
        <v>30.5</v>
      </c>
      <c r="G1365" s="1"/>
      <c r="H1365" s="1"/>
      <c r="I1365" s="1"/>
      <c r="J1365" s="1"/>
    </row>
    <row r="1366" spans="1:10">
      <c r="A1366" s="3"/>
      <c r="B1366" s="3" t="s">
        <v>14</v>
      </c>
      <c r="C1366" s="22" t="s">
        <v>13</v>
      </c>
      <c r="D1366" s="3" t="s">
        <v>16</v>
      </c>
      <c r="E1366" s="22" t="s">
        <v>12</v>
      </c>
      <c r="F1366" s="3" t="s">
        <v>18</v>
      </c>
      <c r="G1366" s="1"/>
      <c r="H1366" s="1"/>
      <c r="I1366" s="1"/>
      <c r="J1366" s="1"/>
    </row>
    <row r="1367" spans="1:10">
      <c r="A1367" s="3"/>
      <c r="B1367" s="40">
        <f>D1349</f>
        <v>4.5</v>
      </c>
      <c r="C1367" s="22" t="s">
        <v>17</v>
      </c>
      <c r="D1367" s="5">
        <f>F1367</f>
        <v>8.5</v>
      </c>
      <c r="E1367" s="22" t="s">
        <v>15</v>
      </c>
      <c r="F1367" s="40">
        <f>F1349</f>
        <v>8.5</v>
      </c>
      <c r="G1367" s="1"/>
      <c r="H1367" s="1"/>
      <c r="I1367" s="1"/>
      <c r="J1367" s="1"/>
    </row>
    <row r="1368" spans="1:10">
      <c r="A1368" s="3"/>
      <c r="B1368" s="3" t="s">
        <v>29</v>
      </c>
      <c r="C1368" s="22" t="s">
        <v>19</v>
      </c>
      <c r="D1368" s="3" t="s">
        <v>30</v>
      </c>
      <c r="E1368" s="22" t="s">
        <v>19</v>
      </c>
      <c r="F1368" s="3" t="s">
        <v>31</v>
      </c>
      <c r="G1368" s="1"/>
      <c r="H1368" s="1"/>
      <c r="I1368" s="1"/>
      <c r="J1368" s="1"/>
    </row>
    <row r="1369" spans="1:10">
      <c r="A1369" s="3"/>
      <c r="B1369" s="20">
        <f>B1356</f>
        <v>5.6101024444444435E-3</v>
      </c>
      <c r="C1369" s="1"/>
      <c r="D1369" s="20">
        <f>B1369</f>
        <v>5.6101024444444435E-3</v>
      </c>
      <c r="E1369" s="13"/>
      <c r="F1369" s="13">
        <f>H1349*(F1365+273.15)/F1367</f>
        <v>2.9700542352941173E-3</v>
      </c>
      <c r="G1369" s="1"/>
      <c r="H1369" s="1"/>
      <c r="I1369" s="1"/>
      <c r="J1369" s="1"/>
    </row>
    <row r="1370" spans="1:10">
      <c r="A1370" s="3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>
      <c r="A1371" s="24" t="s">
        <v>23</v>
      </c>
      <c r="B1371" s="27" t="s">
        <v>73</v>
      </c>
      <c r="C1371" s="29" t="s">
        <v>75</v>
      </c>
      <c r="D1371" s="27" t="s">
        <v>74</v>
      </c>
      <c r="E1371" s="29" t="s">
        <v>76</v>
      </c>
      <c r="F1371" s="11" t="s">
        <v>26</v>
      </c>
      <c r="G1371" s="27" t="s">
        <v>73</v>
      </c>
      <c r="H1371" s="29" t="s">
        <v>75</v>
      </c>
      <c r="I1371" s="27" t="s">
        <v>74</v>
      </c>
      <c r="J1371" s="29" t="s">
        <v>25</v>
      </c>
    </row>
    <row r="1372" spans="1:10">
      <c r="A1372" s="3"/>
      <c r="B1372" s="28">
        <f>H1349*(B1365+273.15)*(LN(D1369/B1369))</f>
        <v>0</v>
      </c>
      <c r="C1372" s="31">
        <f>(C1349*H1349*(D1365-(B1365+273.15)))*100</f>
        <v>5.6101024444444443</v>
      </c>
      <c r="D1372" s="31">
        <f>C1372+B1372</f>
        <v>5.6101024444444443</v>
      </c>
      <c r="E1372" s="31">
        <f>((C1349+1)*H1349*(D1365-(B1365+273.15)))*100</f>
        <v>7.8541434222222231</v>
      </c>
      <c r="F1372" s="1"/>
      <c r="G1372" s="31">
        <f>(H1349*((F1365+273.15)-D1365))*100</f>
        <v>-2.2440409777777779</v>
      </c>
      <c r="H1372" s="31">
        <f>(C1349*H1349*((F1365+273.15)-D1365))*100</f>
        <v>-5.6101024444444443</v>
      </c>
      <c r="I1372" s="31">
        <f>H1372+G1372</f>
        <v>-7.8541434222222222</v>
      </c>
      <c r="J1372" s="31">
        <f>((C1349+1)*H1349*((F1365+273.15)-D1365))*100</f>
        <v>-7.8541434222222231</v>
      </c>
    </row>
    <row r="1373" spans="1:10">
      <c r="A1373" s="3"/>
      <c r="B1373" s="1"/>
      <c r="C1373" s="1"/>
      <c r="D1373" s="1"/>
      <c r="E1373" s="1"/>
      <c r="F1373" s="1"/>
      <c r="G1373" s="1"/>
      <c r="I1373" s="1"/>
      <c r="J1373" s="1"/>
    </row>
    <row r="1374" spans="1:10">
      <c r="A1374" s="24" t="s">
        <v>27</v>
      </c>
      <c r="B1374" s="27" t="s">
        <v>73</v>
      </c>
      <c r="C1374" s="27" t="s">
        <v>74</v>
      </c>
      <c r="D1374" s="29" t="s">
        <v>75</v>
      </c>
      <c r="E1374" s="29" t="s">
        <v>76</v>
      </c>
      <c r="F1374" s="1"/>
      <c r="I1374" s="1"/>
      <c r="J1374" s="1"/>
    </row>
    <row r="1375" spans="1:10">
      <c r="A1375" s="3"/>
      <c r="B1375" s="31">
        <f>B1372+G1372</f>
        <v>-2.2440409777777779</v>
      </c>
      <c r="C1375" s="31">
        <f>D1372+I1372</f>
        <v>-2.2440409777777779</v>
      </c>
      <c r="D1375" s="28">
        <f>C1372+H1372</f>
        <v>0</v>
      </c>
      <c r="E1375" s="28">
        <f>E1372+J1372</f>
        <v>0</v>
      </c>
      <c r="F1375" s="1"/>
      <c r="H1375" s="1"/>
      <c r="I1375" s="1"/>
      <c r="J1375" s="1"/>
    </row>
    <row r="1377" spans="1:11">
      <c r="A1377" s="3" t="s">
        <v>0</v>
      </c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1">
      <c r="A1378" s="24" t="s">
        <v>1</v>
      </c>
      <c r="B1378" s="3" t="s">
        <v>32</v>
      </c>
      <c r="C1378" s="3" t="s">
        <v>78</v>
      </c>
      <c r="D1378" s="3" t="s">
        <v>60</v>
      </c>
      <c r="E1378" s="3" t="s">
        <v>62</v>
      </c>
      <c r="F1378" s="3" t="s">
        <v>61</v>
      </c>
      <c r="G1378" s="22" t="s">
        <v>33</v>
      </c>
      <c r="H1378" s="46"/>
      <c r="I1378" s="46"/>
      <c r="J1378" s="46"/>
    </row>
    <row r="1379" spans="1:11">
      <c r="A1379" s="3"/>
      <c r="B1379" s="4" t="s">
        <v>34</v>
      </c>
      <c r="C1379" s="5">
        <f>K1379</f>
        <v>8.17</v>
      </c>
      <c r="D1379" s="5">
        <f>K1380</f>
        <v>21.111999999999998</v>
      </c>
      <c r="E1379" s="5">
        <f>K1381</f>
        <v>6.3280000000000003</v>
      </c>
      <c r="F1379" s="5">
        <f>K1382</f>
        <v>0.51</v>
      </c>
      <c r="G1379" s="32" t="s">
        <v>35</v>
      </c>
      <c r="H1379" s="46"/>
      <c r="I1379" s="46"/>
      <c r="J1379" s="46"/>
      <c r="K1379" s="1">
        <f>'ITEM Nº2'!C16</f>
        <v>8.17</v>
      </c>
    </row>
    <row r="1380" spans="1:11">
      <c r="A1380" s="3"/>
      <c r="B1380" s="1"/>
      <c r="C1380" s="1"/>
      <c r="D1380" s="1"/>
      <c r="E1380" s="1"/>
      <c r="F1380" s="1"/>
      <c r="G1380" s="1"/>
      <c r="H1380" s="46"/>
      <c r="I1380" s="46"/>
      <c r="J1380" s="46"/>
      <c r="K1380" s="1">
        <f>'ITEM Nº2'!C17</f>
        <v>21.111999999999998</v>
      </c>
    </row>
    <row r="1381" spans="1:11">
      <c r="A1381" s="3" t="s">
        <v>81</v>
      </c>
      <c r="B1381" s="3" t="s">
        <v>36</v>
      </c>
      <c r="C1381" s="3" t="s">
        <v>37</v>
      </c>
      <c r="D1381" s="3" t="s">
        <v>38</v>
      </c>
      <c r="E1381" s="3" t="s">
        <v>39</v>
      </c>
      <c r="F1381" s="3"/>
      <c r="G1381" s="1"/>
      <c r="H1381" s="46"/>
      <c r="I1381" s="46"/>
      <c r="J1381" s="46"/>
      <c r="K1381" s="1">
        <f>'ITEM Nº2'!C18</f>
        <v>6.3280000000000003</v>
      </c>
    </row>
    <row r="1382" spans="1:11">
      <c r="A1382" s="3"/>
      <c r="B1382" s="25">
        <f>ROUND(C1379*2.20462,2)</f>
        <v>18.010000000000002</v>
      </c>
      <c r="C1382" s="25">
        <f>ROUND(D1379*1.8+32,2)</f>
        <v>70</v>
      </c>
      <c r="D1382" s="25">
        <f>ROUND(E1379*(14.6959793/1.03326),2)</f>
        <v>90</v>
      </c>
      <c r="E1382" s="25">
        <f>ROUND(F1379*(3.28084^3),2)</f>
        <v>18.010000000000002</v>
      </c>
      <c r="F1382" s="13"/>
      <c r="G1382" s="1"/>
      <c r="H1382" s="46"/>
      <c r="I1382" s="46"/>
      <c r="J1382" s="46"/>
      <c r="K1382" s="1">
        <f>'ITEM Nº2'!C19</f>
        <v>0.51</v>
      </c>
    </row>
    <row r="1383" spans="1:11">
      <c r="A1383" s="3"/>
      <c r="B1383" s="25"/>
      <c r="C1383" s="23"/>
      <c r="D1383" s="23"/>
      <c r="E1383" s="25"/>
      <c r="G1383" s="1"/>
      <c r="H1383" s="46"/>
      <c r="I1383" s="46"/>
      <c r="J1383" s="46"/>
    </row>
    <row r="1384" spans="1:11">
      <c r="A1384" s="3" t="s">
        <v>82</v>
      </c>
      <c r="B1384" s="23">
        <f>ROUND(B1382,0)</f>
        <v>18</v>
      </c>
      <c r="C1384" s="23">
        <f>ROUND(C1382,0)</f>
        <v>70</v>
      </c>
      <c r="D1384" s="23">
        <f>ROUND(D1382,0)</f>
        <v>90</v>
      </c>
      <c r="E1384" s="23">
        <f>ROUND(E1382,0)</f>
        <v>18</v>
      </c>
      <c r="F1384" s="21"/>
      <c r="G1384" s="1"/>
      <c r="H1384" s="46"/>
      <c r="I1384" s="46"/>
      <c r="J1384" s="46"/>
    </row>
    <row r="1385" spans="1:11">
      <c r="A1385" s="3"/>
      <c r="B1385" s="25"/>
      <c r="C1385" s="23"/>
      <c r="D1385" s="23"/>
      <c r="E1385" s="25"/>
      <c r="G1385" s="1"/>
    </row>
    <row r="1386" spans="1:11">
      <c r="A1386" s="3" t="s">
        <v>40</v>
      </c>
      <c r="B1386" s="3" t="s">
        <v>37</v>
      </c>
      <c r="C1386" s="3" t="s">
        <v>98</v>
      </c>
      <c r="D1386" s="4" t="s">
        <v>97</v>
      </c>
      <c r="E1386" s="3" t="s">
        <v>96</v>
      </c>
      <c r="F1386" s="3" t="s">
        <v>95</v>
      </c>
      <c r="H1386" s="47" t="s">
        <v>89</v>
      </c>
      <c r="I1386" s="48"/>
      <c r="J1386" s="49"/>
    </row>
    <row r="1387" spans="1:11">
      <c r="A1387" s="3"/>
      <c r="B1387" s="17">
        <f>C1384</f>
        <v>70</v>
      </c>
      <c r="C1387" s="1">
        <v>0.25609999999999999</v>
      </c>
      <c r="D1387" s="1">
        <v>28.06</v>
      </c>
      <c r="E1387" s="1">
        <v>1.6029999999999999E-2</v>
      </c>
      <c r="F1387" s="1">
        <f>ROUND(E1384/B1384,3)</f>
        <v>1</v>
      </c>
      <c r="H1387" s="1"/>
      <c r="I1387" s="1"/>
      <c r="J1387" s="1"/>
    </row>
    <row r="1388" spans="1:11">
      <c r="A1388" s="3"/>
      <c r="B1388" s="3"/>
      <c r="C1388" s="1"/>
      <c r="D1388" s="1"/>
      <c r="E1388" s="1"/>
      <c r="F1388" s="1"/>
      <c r="G1388" s="1"/>
      <c r="H1388" s="1"/>
      <c r="I1388" s="1"/>
      <c r="J1388" s="1"/>
    </row>
    <row r="1389" spans="1:11">
      <c r="A1389" s="3"/>
      <c r="B1389" s="3" t="s">
        <v>38</v>
      </c>
      <c r="C1389" s="3" t="s">
        <v>38</v>
      </c>
      <c r="D1389" s="3" t="s">
        <v>45</v>
      </c>
      <c r="E1389" s="3" t="s">
        <v>46</v>
      </c>
      <c r="F1389" s="4" t="s">
        <v>47</v>
      </c>
      <c r="G1389" s="4" t="s">
        <v>48</v>
      </c>
      <c r="H1389" s="50" t="str">
        <f>IF(E1387=D1393,"líquido saturado",IF(E1387&lt;D1393,"líquido comprimido",IF(E1387&lt;E1393,"mezcla L+V",IF(E1387=E1393,"vapor saturado","vapor recalentado"))))</f>
        <v>líquido comprimido</v>
      </c>
      <c r="I1389" s="51"/>
      <c r="J1389" s="15" t="s">
        <v>99</v>
      </c>
    </row>
    <row r="1390" spans="1:11">
      <c r="A1390" s="3"/>
      <c r="B1390" s="17">
        <f>D1384</f>
        <v>90</v>
      </c>
      <c r="C1390" s="1">
        <v>96.16</v>
      </c>
      <c r="D1390" s="1">
        <v>1.771E-2</v>
      </c>
      <c r="E1390" s="1">
        <v>4.5979999999999999</v>
      </c>
      <c r="F1390" s="1">
        <v>295.27999999999997</v>
      </c>
      <c r="G1390" s="1">
        <v>1104.5999999999999</v>
      </c>
      <c r="J1390" s="1">
        <f>D1387</f>
        <v>28.06</v>
      </c>
    </row>
    <row r="1391" spans="1:11">
      <c r="A1391" s="3"/>
      <c r="B1391" s="1"/>
      <c r="C1391" s="1">
        <v>89.64</v>
      </c>
      <c r="D1391" s="1">
        <v>1.7659999999999999E-2</v>
      </c>
      <c r="E1391" s="1">
        <v>4.9139999999999997</v>
      </c>
      <c r="F1391" s="1">
        <v>290.11</v>
      </c>
      <c r="G1391" s="1">
        <v>1103.7</v>
      </c>
      <c r="H1391" s="35" t="s">
        <v>100</v>
      </c>
      <c r="I1391" s="34" t="str">
        <f>IF(F1387&gt;D1393,IF(F1387&lt;E1393,"mezcla L+V","vapor recalentado"),"líquido comprimido")</f>
        <v>mezcla L+V</v>
      </c>
      <c r="J1391" s="1"/>
    </row>
    <row r="1392" spans="1:11">
      <c r="A1392" s="3"/>
      <c r="B1392" s="1"/>
      <c r="C1392" s="1">
        <f>C1390-C1391</f>
        <v>6.519999999999996</v>
      </c>
      <c r="D1392" s="1">
        <f>D1390-D1391</f>
        <v>5.0000000000001432E-5</v>
      </c>
      <c r="E1392" s="1">
        <f>E1390-E1391</f>
        <v>-0.31599999999999984</v>
      </c>
      <c r="F1392" s="1">
        <f>F1390-F1391</f>
        <v>5.1699999999999591</v>
      </c>
      <c r="G1392" s="1">
        <f>G1390-G1391</f>
        <v>0.89999999999986358</v>
      </c>
      <c r="H1392" s="1"/>
      <c r="I1392" s="1"/>
      <c r="J1392" s="1"/>
    </row>
    <row r="1393" spans="1:10">
      <c r="A1393" s="3"/>
      <c r="B1393" s="1"/>
      <c r="C1393" s="1"/>
      <c r="D1393" s="1">
        <f>ROUND(D1390+(D1392/C1392)*(B1390-C1390),4)</f>
        <v>1.77E-2</v>
      </c>
      <c r="E1393" s="1">
        <f>ROUND(E1390+(E1392/C1392)*(B1390-C1390),3)</f>
        <v>4.8970000000000002</v>
      </c>
      <c r="F1393" s="1">
        <f>ROUND(F1390+(F1392/C1392)*(B1390-C1390),2)</f>
        <v>290.39999999999998</v>
      </c>
      <c r="G1393" s="1">
        <f>ROUND(G1390+(G1392/C1392)*(B1390-C1390),1)</f>
        <v>1103.7</v>
      </c>
      <c r="H1393" s="1"/>
      <c r="I1393" s="1"/>
      <c r="J1393" s="1"/>
    </row>
    <row r="1394" spans="1:10">
      <c r="A1394" s="3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>
      <c r="A1395" s="3"/>
      <c r="B1395" s="3" t="s">
        <v>45</v>
      </c>
      <c r="C1395" s="3" t="s">
        <v>46</v>
      </c>
      <c r="D1395" s="3" t="s">
        <v>49</v>
      </c>
      <c r="E1395" s="15" t="s">
        <v>50</v>
      </c>
      <c r="F1395" s="11" t="s">
        <v>51</v>
      </c>
      <c r="G1395" s="16" t="s">
        <v>52</v>
      </c>
      <c r="H1395" s="4" t="s">
        <v>53</v>
      </c>
      <c r="I1395" s="4" t="s">
        <v>54</v>
      </c>
      <c r="J1395" s="1"/>
    </row>
    <row r="1396" spans="1:10">
      <c r="A1396" s="3"/>
      <c r="B1396" s="1">
        <f>D1393</f>
        <v>1.77E-2</v>
      </c>
      <c r="C1396" s="1">
        <f>E1393</f>
        <v>4.8970000000000002</v>
      </c>
      <c r="D1396" s="1">
        <f>ROUND(((F1387-B1396)/(C1396-B1396)),4)</f>
        <v>0.20130000000000001</v>
      </c>
      <c r="E1396" s="1">
        <f>ROUND((1-D1396)*F1393+G1393*D1396,1)</f>
        <v>454.1</v>
      </c>
      <c r="F1396" s="1"/>
      <c r="G1396" s="1">
        <f>(E1396-J1390)</f>
        <v>426.04</v>
      </c>
      <c r="H1396" s="1">
        <f>ROUND(D1384*(F1387-E1387)*(0.000947831/0.737562)*144,2)</f>
        <v>16.39</v>
      </c>
      <c r="I1396" s="1">
        <f>G1396+H1396</f>
        <v>442.43</v>
      </c>
      <c r="J1396" s="1"/>
    </row>
    <row r="1397" spans="1:10">
      <c r="A1397" s="3"/>
      <c r="E1397" s="1"/>
      <c r="F1397" s="1"/>
      <c r="G1397" s="1"/>
      <c r="H1397" s="1"/>
      <c r="I1397" s="1"/>
    </row>
    <row r="1398" spans="1:10">
      <c r="A1398" s="3"/>
      <c r="B1398" s="24" t="s">
        <v>55</v>
      </c>
      <c r="C1398" s="12" t="s">
        <v>56</v>
      </c>
      <c r="D1398" s="3" t="s">
        <v>90</v>
      </c>
      <c r="E1398" s="3" t="s">
        <v>91</v>
      </c>
      <c r="F1398" s="4" t="s">
        <v>92</v>
      </c>
      <c r="G1398" s="3" t="s">
        <v>93</v>
      </c>
      <c r="H1398" s="4" t="s">
        <v>94</v>
      </c>
      <c r="I1398" s="16" t="s">
        <v>52</v>
      </c>
      <c r="J1398" s="4" t="s">
        <v>53</v>
      </c>
    </row>
    <row r="1399" spans="1:10">
      <c r="A1399" s="3"/>
      <c r="B1399" s="14"/>
      <c r="C1399" s="21">
        <f>F1387</f>
        <v>1</v>
      </c>
      <c r="D1399" s="1">
        <v>1.0450999999999999</v>
      </c>
      <c r="E1399" s="1">
        <v>444.28</v>
      </c>
      <c r="F1399" s="1">
        <v>1118.9000000000001</v>
      </c>
      <c r="G1399" s="1">
        <f>E1402</f>
        <v>464.3</v>
      </c>
      <c r="H1399" s="1">
        <f>F1402</f>
        <v>1118.9000000000001</v>
      </c>
      <c r="I1399" s="1">
        <f>(H1399-E1396)</f>
        <v>664.80000000000007</v>
      </c>
      <c r="J1399" s="1">
        <v>0</v>
      </c>
    </row>
    <row r="1400" spans="1:10">
      <c r="A1400" s="3"/>
      <c r="C1400" s="1"/>
      <c r="D1400" s="1">
        <v>0.99419999999999997</v>
      </c>
      <c r="E1400" s="1">
        <v>466.87</v>
      </c>
      <c r="F1400" s="1">
        <v>1118.9000000000001</v>
      </c>
      <c r="G1400" s="1"/>
      <c r="H1400" s="1"/>
      <c r="I1400" s="1"/>
      <c r="J1400" s="4"/>
    </row>
    <row r="1401" spans="1:10">
      <c r="A1401" s="3"/>
      <c r="C1401" s="1"/>
      <c r="D1401" s="1">
        <f>D1399-D1400</f>
        <v>5.0899999999999945E-2</v>
      </c>
      <c r="E1401" s="1">
        <f>E1399-E1400</f>
        <v>-22.590000000000032</v>
      </c>
      <c r="F1401" s="1">
        <f>F1399-F1400</f>
        <v>0</v>
      </c>
      <c r="G1401" s="1"/>
      <c r="H1401" s="1"/>
      <c r="I1401" s="1"/>
      <c r="J1401" s="5"/>
    </row>
    <row r="1402" spans="1:10">
      <c r="A1402" s="3"/>
      <c r="B1402" s="1"/>
      <c r="C1402" s="1"/>
      <c r="D1402" s="1"/>
      <c r="E1402" s="1">
        <f>ROUND(E1399+(E1401/D1401)*(C1399-D1399),1)</f>
        <v>464.3</v>
      </c>
      <c r="F1402" s="1">
        <f>ROUND(F1399+(F1401/D1401)*(C1399-D1399),1)</f>
        <v>1118.9000000000001</v>
      </c>
      <c r="G1402" s="1"/>
      <c r="H1402" s="1"/>
      <c r="I1402" s="1"/>
      <c r="J1402" s="5"/>
    </row>
    <row r="1403" spans="1:10">
      <c r="A1403" s="3"/>
    </row>
    <row r="1404" spans="1:10">
      <c r="A1404" s="3"/>
      <c r="B1404" s="4" t="s">
        <v>54</v>
      </c>
    </row>
    <row r="1405" spans="1:10">
      <c r="A1405" s="3"/>
      <c r="B1405" s="1">
        <f>I1399</f>
        <v>664.80000000000007</v>
      </c>
      <c r="I1405" s="5"/>
      <c r="J1405" s="5"/>
    </row>
    <row r="1406" spans="1:10">
      <c r="A1406" s="3"/>
      <c r="I1406" s="5"/>
      <c r="J1406" s="5"/>
    </row>
    <row r="1407" spans="1:10">
      <c r="A1407" s="3" t="s">
        <v>79</v>
      </c>
      <c r="B1407" s="27" t="s">
        <v>57</v>
      </c>
      <c r="C1407" s="27" t="s">
        <v>71</v>
      </c>
      <c r="D1407" s="27" t="s">
        <v>69</v>
      </c>
      <c r="E1407" s="27" t="s">
        <v>68</v>
      </c>
      <c r="F1407" s="27" t="s">
        <v>70</v>
      </c>
      <c r="G1407" s="27" t="s">
        <v>72</v>
      </c>
    </row>
    <row r="1408" spans="1:10">
      <c r="A1408" s="3"/>
      <c r="B1408" s="28">
        <f>G1399</f>
        <v>464.3</v>
      </c>
      <c r="C1408" s="28">
        <f>ROUND((I1396+B1405)*B1384,1)</f>
        <v>19930.099999999999</v>
      </c>
      <c r="D1408" s="28">
        <f>ROUND((H1396+J1399)*B1384,1)</f>
        <v>295</v>
      </c>
      <c r="E1408" s="28">
        <f>ROUND(B1408*(100/14.50381),1)</f>
        <v>3201.2</v>
      </c>
      <c r="F1408" s="28">
        <f>ROUND(D1408*(1/0.947831),1)</f>
        <v>311.2</v>
      </c>
      <c r="G1408" s="28">
        <f>ROUND(C1408*(1/0.947831),1)</f>
        <v>21027.1</v>
      </c>
    </row>
    <row r="1410" spans="1:11">
      <c r="A1410" s="3" t="s">
        <v>164</v>
      </c>
    </row>
    <row r="1411" spans="1:11">
      <c r="A1411" s="3" t="s">
        <v>59</v>
      </c>
      <c r="B1411" s="1"/>
      <c r="C1411" s="1"/>
      <c r="D1411" s="1"/>
      <c r="E1411" s="1"/>
      <c r="F1411" s="1"/>
      <c r="G1411" s="1"/>
      <c r="H1411" s="1"/>
      <c r="I1411" s="1"/>
    </row>
    <row r="1412" spans="1:11">
      <c r="A1412" s="24" t="s">
        <v>1</v>
      </c>
      <c r="B1412" s="3" t="s">
        <v>2</v>
      </c>
      <c r="C1412" s="3" t="s">
        <v>3</v>
      </c>
      <c r="D1412" s="3" t="s">
        <v>14</v>
      </c>
      <c r="E1412" s="3" t="s">
        <v>7</v>
      </c>
      <c r="F1412" s="3" t="s">
        <v>151</v>
      </c>
      <c r="G1412" s="3" t="s">
        <v>11</v>
      </c>
      <c r="H1412" s="19" t="s">
        <v>77</v>
      </c>
    </row>
    <row r="1413" spans="1:11">
      <c r="A1413" s="3"/>
      <c r="B1413" s="3" t="s">
        <v>5</v>
      </c>
      <c r="C1413" s="6">
        <v>2.5</v>
      </c>
      <c r="D1413" s="1">
        <f>K1413</f>
        <v>5</v>
      </c>
      <c r="E1413" s="18">
        <f>K1414</f>
        <v>31</v>
      </c>
      <c r="F1413" s="8">
        <f>K1415</f>
        <v>9</v>
      </c>
      <c r="G1413" s="1">
        <f>K1416</f>
        <v>31</v>
      </c>
      <c r="H1413" s="7">
        <v>8.3139999999999993E-5</v>
      </c>
      <c r="K1413" s="1">
        <f>'ITEM Nº1'!D17</f>
        <v>5</v>
      </c>
    </row>
    <row r="1414" spans="1:11">
      <c r="A1414" s="3"/>
      <c r="B1414" s="1"/>
      <c r="C1414" s="1"/>
      <c r="D1414" s="5"/>
      <c r="E1414" s="4"/>
      <c r="F1414" s="5"/>
      <c r="K1414" s="1">
        <f>'ITEM Nº1'!D18</f>
        <v>31</v>
      </c>
    </row>
    <row r="1415" spans="1:11">
      <c r="A1415" s="24" t="s">
        <v>6</v>
      </c>
      <c r="B1415" s="3" t="s">
        <v>7</v>
      </c>
      <c r="C1415" s="22" t="s">
        <v>8</v>
      </c>
      <c r="D1415" s="3" t="s">
        <v>9</v>
      </c>
      <c r="E1415" s="22" t="s">
        <v>10</v>
      </c>
      <c r="F1415" s="3" t="s">
        <v>11</v>
      </c>
      <c r="H1415" s="1"/>
      <c r="K1415" s="1">
        <f>'ITEM Nº1'!D19</f>
        <v>9</v>
      </c>
    </row>
    <row r="1416" spans="1:11">
      <c r="A1416" s="3"/>
      <c r="B1416" s="40">
        <f>E1413</f>
        <v>31</v>
      </c>
      <c r="D1416" s="9">
        <f>((D1418*D1420)/H1413)</f>
        <v>168.9722222222222</v>
      </c>
      <c r="F1416" s="40">
        <f>G1413</f>
        <v>31</v>
      </c>
      <c r="K1416" s="1">
        <f>'ITEM Nº1'!D20</f>
        <v>31</v>
      </c>
    </row>
    <row r="1417" spans="1:11">
      <c r="A1417" s="3"/>
      <c r="B1417" s="3" t="s">
        <v>14</v>
      </c>
      <c r="C1417" s="22" t="s">
        <v>12</v>
      </c>
      <c r="D1417" s="3" t="s">
        <v>80</v>
      </c>
      <c r="E1417" s="22" t="s">
        <v>13</v>
      </c>
      <c r="F1417" s="3" t="s">
        <v>151</v>
      </c>
    </row>
    <row r="1418" spans="1:11">
      <c r="A1418" s="3"/>
      <c r="B1418" s="40">
        <f>D1413</f>
        <v>5</v>
      </c>
      <c r="C1418" s="22" t="s">
        <v>15</v>
      </c>
      <c r="D1418" s="5">
        <f>B1418</f>
        <v>5</v>
      </c>
      <c r="E1418" s="22" t="s">
        <v>17</v>
      </c>
      <c r="F1418" s="40">
        <f>F1413</f>
        <v>9</v>
      </c>
    </row>
    <row r="1419" spans="1:11">
      <c r="A1419" s="3"/>
      <c r="B1419" s="3" t="s">
        <v>29</v>
      </c>
      <c r="C1419" s="22" t="s">
        <v>19</v>
      </c>
      <c r="D1419" s="3" t="s">
        <v>30</v>
      </c>
      <c r="E1419" s="22" t="s">
        <v>19</v>
      </c>
      <c r="F1419" s="3" t="s">
        <v>31</v>
      </c>
    </row>
    <row r="1420" spans="1:11">
      <c r="A1420" s="3"/>
      <c r="B1420" s="10">
        <f>(H1413*(B1416+273.15)/B1418)</f>
        <v>5.0574061999999987E-3</v>
      </c>
      <c r="C1420" s="10"/>
      <c r="D1420" s="10">
        <f>F1420</f>
        <v>2.8096701111111106E-3</v>
      </c>
      <c r="E1420" s="10"/>
      <c r="F1420" s="10">
        <f>(H1413*(F1416+273.15)/F1418)</f>
        <v>2.8096701111111106E-3</v>
      </c>
    </row>
    <row r="1421" spans="1:11">
      <c r="A1421" s="3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1">
      <c r="A1422" s="24" t="s">
        <v>23</v>
      </c>
      <c r="B1422" s="27" t="s">
        <v>73</v>
      </c>
      <c r="C1422" s="29" t="s">
        <v>75</v>
      </c>
      <c r="D1422" s="27" t="s">
        <v>74</v>
      </c>
      <c r="E1422" s="29" t="s">
        <v>76</v>
      </c>
      <c r="F1422" s="11" t="s">
        <v>26</v>
      </c>
      <c r="G1422" s="27" t="s">
        <v>73</v>
      </c>
      <c r="H1422" s="29" t="s">
        <v>75</v>
      </c>
      <c r="I1422" s="27" t="s">
        <v>24</v>
      </c>
      <c r="J1422" s="29" t="s">
        <v>76</v>
      </c>
    </row>
    <row r="1423" spans="1:11">
      <c r="A1423" s="3"/>
      <c r="B1423" s="31">
        <f>ROUND((H1413*(D1416-(B1416+273.15)))*(1/0.01),2)</f>
        <v>-1.1200000000000001</v>
      </c>
      <c r="C1423" s="31">
        <f>ROUND((C1413*H1413*(D1416-(B1416+273.15)))*(1/0.01),2)</f>
        <v>-2.81</v>
      </c>
      <c r="D1423" s="31">
        <f>C1423+B1423</f>
        <v>-3.93</v>
      </c>
      <c r="E1423" s="31">
        <f>ROUND(((C1413+1)*H1413*(D1416-(B1416+273.15)))*(1/0.01),2)</f>
        <v>-3.93</v>
      </c>
      <c r="F1423" s="10"/>
      <c r="G1423" s="31">
        <f>ROUND(H1413*(F1416+273.15)*(LN(F1420/D1420)),2)</f>
        <v>0</v>
      </c>
      <c r="H1423" s="31">
        <f>ROUND((C1413*H1413*((F1416+273.15)-D1416))*100,2)</f>
        <v>2.81</v>
      </c>
      <c r="I1423" s="31">
        <f>H1423+G1423</f>
        <v>2.81</v>
      </c>
      <c r="J1423" s="31">
        <f>ROUND(((C1413+1)*H1413*((F1416+273.15)-D1416))*100,2)</f>
        <v>3.93</v>
      </c>
    </row>
    <row r="1424" spans="1:11">
      <c r="A1424" s="3"/>
      <c r="B1424" s="1"/>
      <c r="C1424" s="1"/>
      <c r="D1424" s="1"/>
      <c r="E1424" s="1"/>
      <c r="F1424" s="1"/>
      <c r="G1424" s="1"/>
      <c r="H1424" s="1"/>
      <c r="J1424" s="1"/>
    </row>
    <row r="1425" spans="1:10">
      <c r="A1425" s="24" t="s">
        <v>27</v>
      </c>
      <c r="B1425" s="27" t="s">
        <v>73</v>
      </c>
      <c r="C1425" s="27" t="s">
        <v>74</v>
      </c>
      <c r="D1425" s="29" t="s">
        <v>75</v>
      </c>
      <c r="E1425" s="29" t="s">
        <v>76</v>
      </c>
      <c r="G1425" s="1"/>
      <c r="H1425" s="1"/>
      <c r="J1425" s="1"/>
    </row>
    <row r="1426" spans="1:10">
      <c r="A1426" s="3"/>
      <c r="B1426" s="31">
        <f>B1423+G1423</f>
        <v>-1.1200000000000001</v>
      </c>
      <c r="C1426" s="31">
        <f>D1423+I1423</f>
        <v>-1.1200000000000001</v>
      </c>
      <c r="D1426" s="31">
        <f>C1423+H1423</f>
        <v>0</v>
      </c>
      <c r="E1426" s="31">
        <f>E1423+J1423</f>
        <v>0</v>
      </c>
      <c r="G1426" s="1"/>
      <c r="H1426" s="1"/>
      <c r="I1426" s="1"/>
      <c r="J1426" s="1"/>
    </row>
    <row r="1427" spans="1:10">
      <c r="A1427" s="3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>
      <c r="A1428" s="24" t="s">
        <v>28</v>
      </c>
      <c r="B1428" s="3" t="s">
        <v>7</v>
      </c>
      <c r="C1428" s="22" t="s">
        <v>8</v>
      </c>
      <c r="D1428" s="3" t="s">
        <v>9</v>
      </c>
      <c r="E1428" s="22" t="s">
        <v>10</v>
      </c>
      <c r="F1428" s="3" t="s">
        <v>11</v>
      </c>
      <c r="G1428" s="1"/>
      <c r="H1428" s="1"/>
      <c r="I1428" s="1"/>
      <c r="J1428" s="1"/>
    </row>
    <row r="1429" spans="1:10">
      <c r="A1429" s="3"/>
      <c r="B1429" s="40">
        <f>E1413</f>
        <v>31</v>
      </c>
      <c r="D1429" s="9">
        <f>(D1431*D1433/H1413)</f>
        <v>547.46999999999991</v>
      </c>
      <c r="F1429" s="40">
        <f>G1413</f>
        <v>31</v>
      </c>
      <c r="G1429" s="1"/>
      <c r="H1429" s="1"/>
      <c r="I1429" s="1"/>
      <c r="J1429" s="1"/>
    </row>
    <row r="1430" spans="1:10">
      <c r="A1430" s="3"/>
      <c r="B1430" s="3" t="s">
        <v>14</v>
      </c>
      <c r="C1430" s="22" t="s">
        <v>13</v>
      </c>
      <c r="D1430" s="3" t="s">
        <v>16</v>
      </c>
      <c r="E1430" s="22" t="s">
        <v>12</v>
      </c>
      <c r="F1430" s="3" t="s">
        <v>18</v>
      </c>
      <c r="G1430" s="1"/>
      <c r="H1430" s="1"/>
      <c r="I1430" s="1"/>
      <c r="J1430" s="1"/>
    </row>
    <row r="1431" spans="1:10">
      <c r="A1431" s="3"/>
      <c r="B1431" s="40">
        <f>D1413</f>
        <v>5</v>
      </c>
      <c r="C1431" s="22" t="s">
        <v>17</v>
      </c>
      <c r="D1431" s="5">
        <f>F1431</f>
        <v>9</v>
      </c>
      <c r="E1431" s="22" t="s">
        <v>15</v>
      </c>
      <c r="F1431" s="40">
        <f>F1413</f>
        <v>9</v>
      </c>
      <c r="G1431" s="1"/>
      <c r="H1431" s="1"/>
      <c r="I1431" s="1"/>
      <c r="J1431" s="1"/>
    </row>
    <row r="1432" spans="1:10">
      <c r="A1432" s="3"/>
      <c r="B1432" s="3" t="s">
        <v>29</v>
      </c>
      <c r="C1432" s="22" t="s">
        <v>19</v>
      </c>
      <c r="D1432" s="3" t="s">
        <v>30</v>
      </c>
      <c r="E1432" s="22" t="s">
        <v>19</v>
      </c>
      <c r="F1432" s="3" t="s">
        <v>31</v>
      </c>
      <c r="G1432" s="1"/>
      <c r="H1432" s="1"/>
      <c r="I1432" s="1"/>
      <c r="J1432" s="1"/>
    </row>
    <row r="1433" spans="1:10">
      <c r="A1433" s="3"/>
      <c r="B1433" s="20">
        <f>B1420</f>
        <v>5.0574061999999987E-3</v>
      </c>
      <c r="C1433" s="1"/>
      <c r="D1433" s="20">
        <f>B1433</f>
        <v>5.0574061999999987E-3</v>
      </c>
      <c r="E1433" s="13"/>
      <c r="F1433" s="13">
        <f>H1413*(F1429+273.15)/F1431</f>
        <v>2.8096701111111106E-3</v>
      </c>
      <c r="G1433" s="1"/>
      <c r="H1433" s="1"/>
      <c r="I1433" s="1"/>
      <c r="J1433" s="1"/>
    </row>
    <row r="1434" spans="1:10">
      <c r="A1434" s="3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>
      <c r="A1435" s="24" t="s">
        <v>23</v>
      </c>
      <c r="B1435" s="27" t="s">
        <v>73</v>
      </c>
      <c r="C1435" s="29" t="s">
        <v>75</v>
      </c>
      <c r="D1435" s="27" t="s">
        <v>74</v>
      </c>
      <c r="E1435" s="29" t="s">
        <v>76</v>
      </c>
      <c r="F1435" s="11" t="s">
        <v>26</v>
      </c>
      <c r="G1435" s="27" t="s">
        <v>73</v>
      </c>
      <c r="H1435" s="29" t="s">
        <v>75</v>
      </c>
      <c r="I1435" s="27" t="s">
        <v>74</v>
      </c>
      <c r="J1435" s="29" t="s">
        <v>25</v>
      </c>
    </row>
    <row r="1436" spans="1:10">
      <c r="A1436" s="3"/>
      <c r="B1436" s="28">
        <f>H1413*(B1429+273.15)*(LN(D1433/B1433))</f>
        <v>0</v>
      </c>
      <c r="C1436" s="31">
        <f>(C1413*H1413*(D1429-(B1429+273.15)))*100</f>
        <v>5.0574061999999982</v>
      </c>
      <c r="D1436" s="31">
        <f>C1436+B1436</f>
        <v>5.0574061999999982</v>
      </c>
      <c r="E1436" s="31">
        <f>((C1413+1)*H1413*(D1429-(B1429+273.15)))*100</f>
        <v>7.0803686799999976</v>
      </c>
      <c r="F1436" s="1"/>
      <c r="G1436" s="31">
        <f>(H1413*((F1429+273.15)-D1429))*100</f>
        <v>-2.022962479999999</v>
      </c>
      <c r="H1436" s="31">
        <f>(C1413*H1413*((F1429+273.15)-D1429))*100</f>
        <v>-5.0574061999999982</v>
      </c>
      <c r="I1436" s="31">
        <f>H1436+G1436</f>
        <v>-7.0803686799999976</v>
      </c>
      <c r="J1436" s="31">
        <f>((C1413+1)*H1413*((F1429+273.15)-D1429))*100</f>
        <v>-7.0803686799999976</v>
      </c>
    </row>
    <row r="1437" spans="1:10">
      <c r="A1437" s="3"/>
      <c r="B1437" s="1"/>
      <c r="C1437" s="1"/>
      <c r="D1437" s="1"/>
      <c r="E1437" s="1"/>
      <c r="F1437" s="1"/>
      <c r="G1437" s="1"/>
      <c r="I1437" s="1"/>
      <c r="J1437" s="1"/>
    </row>
    <row r="1438" spans="1:10">
      <c r="A1438" s="24" t="s">
        <v>27</v>
      </c>
      <c r="B1438" s="27" t="s">
        <v>73</v>
      </c>
      <c r="C1438" s="27" t="s">
        <v>74</v>
      </c>
      <c r="D1438" s="29" t="s">
        <v>75</v>
      </c>
      <c r="E1438" s="29" t="s">
        <v>76</v>
      </c>
      <c r="F1438" s="1"/>
      <c r="I1438" s="1"/>
      <c r="J1438" s="1"/>
    </row>
    <row r="1439" spans="1:10">
      <c r="A1439" s="3"/>
      <c r="B1439" s="31">
        <f>B1436+G1436</f>
        <v>-2.022962479999999</v>
      </c>
      <c r="C1439" s="31">
        <f>D1436+I1436</f>
        <v>-2.0229624799999995</v>
      </c>
      <c r="D1439" s="28">
        <f>C1436+H1436</f>
        <v>0</v>
      </c>
      <c r="E1439" s="28">
        <f>E1436+J1436</f>
        <v>0</v>
      </c>
      <c r="F1439" s="1"/>
      <c r="H1439" s="1"/>
      <c r="I1439" s="1"/>
      <c r="J1439" s="1"/>
    </row>
    <row r="1441" spans="1:11">
      <c r="A1441" s="3" t="s">
        <v>0</v>
      </c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1">
      <c r="A1442" s="24" t="s">
        <v>1</v>
      </c>
      <c r="B1442" s="3" t="s">
        <v>32</v>
      </c>
      <c r="C1442" s="3" t="s">
        <v>78</v>
      </c>
      <c r="D1442" s="3" t="s">
        <v>60</v>
      </c>
      <c r="E1442" s="3" t="s">
        <v>62</v>
      </c>
      <c r="F1442" s="3" t="s">
        <v>61</v>
      </c>
      <c r="G1442" s="22" t="s">
        <v>33</v>
      </c>
      <c r="H1442" s="46"/>
      <c r="I1442" s="46"/>
      <c r="J1442" s="46"/>
    </row>
    <row r="1443" spans="1:11">
      <c r="A1443" s="3"/>
      <c r="B1443" s="4" t="s">
        <v>34</v>
      </c>
      <c r="C1443" s="5">
        <f>K1443</f>
        <v>9.98</v>
      </c>
      <c r="D1443" s="5">
        <f>K1444</f>
        <v>21.111999999999998</v>
      </c>
      <c r="E1443" s="5">
        <f>K1445</f>
        <v>6.3280000000000003</v>
      </c>
      <c r="F1443" s="5">
        <f>K1446</f>
        <v>0.53800000000000003</v>
      </c>
      <c r="G1443" s="32" t="s">
        <v>35</v>
      </c>
      <c r="H1443" s="46"/>
      <c r="I1443" s="46"/>
      <c r="J1443" s="46"/>
      <c r="K1443" s="1">
        <f>'ITEM Nº2'!D16</f>
        <v>9.98</v>
      </c>
    </row>
    <row r="1444" spans="1:11">
      <c r="A1444" s="3"/>
      <c r="B1444" s="1"/>
      <c r="C1444" s="1"/>
      <c r="D1444" s="1"/>
      <c r="E1444" s="1"/>
      <c r="F1444" s="1"/>
      <c r="G1444" s="1"/>
      <c r="H1444" s="46"/>
      <c r="I1444" s="46"/>
      <c r="J1444" s="46"/>
      <c r="K1444" s="1">
        <f>'ITEM Nº2'!D17</f>
        <v>21.111999999999998</v>
      </c>
    </row>
    <row r="1445" spans="1:11">
      <c r="A1445" s="3" t="s">
        <v>81</v>
      </c>
      <c r="B1445" s="3" t="s">
        <v>36</v>
      </c>
      <c r="C1445" s="3" t="s">
        <v>37</v>
      </c>
      <c r="D1445" s="3" t="s">
        <v>38</v>
      </c>
      <c r="E1445" s="3" t="s">
        <v>39</v>
      </c>
      <c r="F1445" s="3"/>
      <c r="G1445" s="1"/>
      <c r="H1445" s="46"/>
      <c r="I1445" s="46"/>
      <c r="J1445" s="46"/>
      <c r="K1445" s="1">
        <f>'ITEM Nº2'!D18</f>
        <v>6.3280000000000003</v>
      </c>
    </row>
    <row r="1446" spans="1:11">
      <c r="A1446" s="3"/>
      <c r="B1446" s="25">
        <f>ROUND(C1443*2.20462,2)</f>
        <v>22</v>
      </c>
      <c r="C1446" s="25">
        <f>ROUND(D1443*1.8+32,2)</f>
        <v>70</v>
      </c>
      <c r="D1446" s="25">
        <f>ROUND(E1443*(14.6959793/1.03326),2)</f>
        <v>90</v>
      </c>
      <c r="E1446" s="25">
        <f>ROUND(F1443*(3.28084^3),2)</f>
        <v>19</v>
      </c>
      <c r="F1446" s="13"/>
      <c r="G1446" s="1"/>
      <c r="H1446" s="46"/>
      <c r="I1446" s="46"/>
      <c r="J1446" s="46"/>
      <c r="K1446" s="1">
        <f>'ITEM Nº2'!D19</f>
        <v>0.53800000000000003</v>
      </c>
    </row>
    <row r="1447" spans="1:11">
      <c r="A1447" s="3"/>
      <c r="B1447" s="25"/>
      <c r="C1447" s="23"/>
      <c r="D1447" s="23"/>
      <c r="E1447" s="25"/>
      <c r="G1447" s="1"/>
      <c r="H1447" s="46"/>
      <c r="I1447" s="46"/>
      <c r="J1447" s="46"/>
    </row>
    <row r="1448" spans="1:11">
      <c r="A1448" s="3" t="s">
        <v>82</v>
      </c>
      <c r="B1448" s="23">
        <f>ROUND(B1446,0)</f>
        <v>22</v>
      </c>
      <c r="C1448" s="23">
        <f>ROUND(C1446,0)</f>
        <v>70</v>
      </c>
      <c r="D1448" s="23">
        <f>ROUND(D1446,0)</f>
        <v>90</v>
      </c>
      <c r="E1448" s="23">
        <f>ROUND(E1446,0)</f>
        <v>19</v>
      </c>
      <c r="F1448" s="21"/>
      <c r="G1448" s="1"/>
      <c r="H1448" s="46"/>
      <c r="I1448" s="46"/>
      <c r="J1448" s="46"/>
    </row>
    <row r="1449" spans="1:11">
      <c r="A1449" s="3"/>
      <c r="B1449" s="25"/>
      <c r="C1449" s="23"/>
      <c r="D1449" s="23"/>
      <c r="E1449" s="25"/>
      <c r="G1449" s="1"/>
    </row>
    <row r="1450" spans="1:11">
      <c r="A1450" s="3" t="s">
        <v>40</v>
      </c>
      <c r="B1450" s="3" t="s">
        <v>37</v>
      </c>
      <c r="C1450" s="3" t="s">
        <v>98</v>
      </c>
      <c r="D1450" s="4" t="s">
        <v>97</v>
      </c>
      <c r="E1450" s="3" t="s">
        <v>96</v>
      </c>
      <c r="F1450" s="3" t="s">
        <v>95</v>
      </c>
      <c r="H1450" s="47" t="s">
        <v>89</v>
      </c>
      <c r="I1450" s="48"/>
      <c r="J1450" s="49"/>
    </row>
    <row r="1451" spans="1:11">
      <c r="A1451" s="3"/>
      <c r="B1451" s="17">
        <f>C1448</f>
        <v>70</v>
      </c>
      <c r="C1451" s="1">
        <v>0.25609999999999999</v>
      </c>
      <c r="D1451" s="1">
        <v>28.06</v>
      </c>
      <c r="E1451" s="1">
        <v>1.6029999999999999E-2</v>
      </c>
      <c r="F1451" s="1">
        <f>ROUND(E1448/B1448,3)</f>
        <v>0.86399999999999999</v>
      </c>
      <c r="H1451" s="1"/>
      <c r="I1451" s="1"/>
      <c r="J1451" s="1"/>
    </row>
    <row r="1452" spans="1:11">
      <c r="A1452" s="3"/>
      <c r="B1452" s="3"/>
      <c r="C1452" s="1"/>
      <c r="D1452" s="1"/>
      <c r="E1452" s="1"/>
      <c r="F1452" s="1"/>
      <c r="G1452" s="1"/>
      <c r="H1452" s="1"/>
      <c r="I1452" s="1"/>
      <c r="J1452" s="1"/>
    </row>
    <row r="1453" spans="1:11">
      <c r="A1453" s="3"/>
      <c r="B1453" s="3" t="s">
        <v>38</v>
      </c>
      <c r="C1453" s="3" t="s">
        <v>38</v>
      </c>
      <c r="D1453" s="3" t="s">
        <v>45</v>
      </c>
      <c r="E1453" s="3" t="s">
        <v>46</v>
      </c>
      <c r="F1453" s="4" t="s">
        <v>47</v>
      </c>
      <c r="G1453" s="4" t="s">
        <v>48</v>
      </c>
      <c r="H1453" s="50" t="str">
        <f>IF(E1451=D1457,"líquido saturado",IF(E1451&lt;D1457,"líquido comprimido",IF(E1451&lt;E1457,"mezcla L+V",IF(E1451=E1457,"vapor saturado","vapor recalentado"))))</f>
        <v>líquido comprimido</v>
      </c>
      <c r="I1453" s="51"/>
      <c r="J1453" s="15" t="s">
        <v>99</v>
      </c>
    </row>
    <row r="1454" spans="1:11">
      <c r="A1454" s="3"/>
      <c r="B1454" s="17">
        <f>D1448</f>
        <v>90</v>
      </c>
      <c r="C1454" s="1">
        <v>96.16</v>
      </c>
      <c r="D1454" s="1">
        <v>1.771E-2</v>
      </c>
      <c r="E1454" s="1">
        <v>4.5979999999999999</v>
      </c>
      <c r="F1454" s="1">
        <v>295.27999999999997</v>
      </c>
      <c r="G1454" s="1">
        <v>1104.5999999999999</v>
      </c>
      <c r="J1454" s="1">
        <f>D1451</f>
        <v>28.06</v>
      </c>
    </row>
    <row r="1455" spans="1:11">
      <c r="A1455" s="3"/>
      <c r="B1455" s="1"/>
      <c r="C1455" s="1">
        <v>89.64</v>
      </c>
      <c r="D1455" s="1">
        <v>1.7659999999999999E-2</v>
      </c>
      <c r="E1455" s="1">
        <v>4.9139999999999997</v>
      </c>
      <c r="F1455" s="1">
        <v>290.11</v>
      </c>
      <c r="G1455" s="1">
        <v>1103.7</v>
      </c>
      <c r="H1455" s="35" t="s">
        <v>100</v>
      </c>
      <c r="I1455" s="34" t="str">
        <f>IF(F1451&gt;D1457,IF(F1451&lt;E1457,"mezcla L+V","vapor recalentado"),"líquido comprimido")</f>
        <v>mezcla L+V</v>
      </c>
      <c r="J1455" s="1"/>
    </row>
    <row r="1456" spans="1:11">
      <c r="A1456" s="3"/>
      <c r="B1456" s="1"/>
      <c r="C1456" s="1">
        <f>C1454-C1455</f>
        <v>6.519999999999996</v>
      </c>
      <c r="D1456" s="1">
        <f>D1454-D1455</f>
        <v>5.0000000000001432E-5</v>
      </c>
      <c r="E1456" s="1">
        <f>E1454-E1455</f>
        <v>-0.31599999999999984</v>
      </c>
      <c r="F1456" s="1">
        <f>F1454-F1455</f>
        <v>5.1699999999999591</v>
      </c>
      <c r="G1456" s="1">
        <f>G1454-G1455</f>
        <v>0.89999999999986358</v>
      </c>
      <c r="H1456" s="1"/>
      <c r="I1456" s="1"/>
      <c r="J1456" s="1"/>
    </row>
    <row r="1457" spans="1:10">
      <c r="A1457" s="3"/>
      <c r="B1457" s="1"/>
      <c r="C1457" s="1"/>
      <c r="D1457" s="1">
        <f>ROUND(D1454+(D1456/C1456)*(B1454-C1454),4)</f>
        <v>1.77E-2</v>
      </c>
      <c r="E1457" s="1">
        <f>ROUND(E1454+(E1456/C1456)*(B1454-C1454),3)</f>
        <v>4.8970000000000002</v>
      </c>
      <c r="F1457" s="1">
        <f>ROUND(F1454+(F1456/C1456)*(B1454-C1454),2)</f>
        <v>290.39999999999998</v>
      </c>
      <c r="G1457" s="1">
        <f>ROUND(G1454+(G1456/C1456)*(B1454-C1454),1)</f>
        <v>1103.7</v>
      </c>
      <c r="H1457" s="1"/>
      <c r="I1457" s="1"/>
      <c r="J1457" s="1"/>
    </row>
    <row r="1458" spans="1:10">
      <c r="A1458" s="3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>
      <c r="A1459" s="3"/>
      <c r="B1459" s="3" t="s">
        <v>45</v>
      </c>
      <c r="C1459" s="3" t="s">
        <v>46</v>
      </c>
      <c r="D1459" s="3" t="s">
        <v>49</v>
      </c>
      <c r="E1459" s="15" t="s">
        <v>50</v>
      </c>
      <c r="F1459" s="11" t="s">
        <v>51</v>
      </c>
      <c r="G1459" s="16" t="s">
        <v>52</v>
      </c>
      <c r="H1459" s="4" t="s">
        <v>53</v>
      </c>
      <c r="I1459" s="4" t="s">
        <v>54</v>
      </c>
      <c r="J1459" s="1"/>
    </row>
    <row r="1460" spans="1:10">
      <c r="A1460" s="3"/>
      <c r="B1460" s="1">
        <f>D1457</f>
        <v>1.77E-2</v>
      </c>
      <c r="C1460" s="1">
        <f>E1457</f>
        <v>4.8970000000000002</v>
      </c>
      <c r="D1460" s="1">
        <f>ROUND(((F1451-B1460)/(C1460-B1460)),4)</f>
        <v>0.1734</v>
      </c>
      <c r="E1460" s="1">
        <f>ROUND((1-D1460)*F1457+G1457*D1460,1)</f>
        <v>431.4</v>
      </c>
      <c r="F1460" s="1"/>
      <c r="G1460" s="1">
        <f>(E1460-J1454)</f>
        <v>403.34</v>
      </c>
      <c r="H1460" s="1">
        <f>ROUND(D1448*(F1451-E1451)*(0.000947831/0.737562)*144,2)</f>
        <v>14.12</v>
      </c>
      <c r="I1460" s="1">
        <f>G1460+H1460</f>
        <v>417.46</v>
      </c>
      <c r="J1460" s="1"/>
    </row>
    <row r="1461" spans="1:10">
      <c r="A1461" s="3"/>
      <c r="E1461" s="1"/>
      <c r="F1461" s="1"/>
      <c r="G1461" s="1"/>
      <c r="H1461" s="1"/>
      <c r="I1461" s="1"/>
    </row>
    <row r="1462" spans="1:10">
      <c r="A1462" s="3"/>
      <c r="B1462" s="24" t="s">
        <v>55</v>
      </c>
      <c r="C1462" s="12" t="s">
        <v>56</v>
      </c>
      <c r="D1462" s="3" t="s">
        <v>90</v>
      </c>
      <c r="E1462" s="3" t="s">
        <v>91</v>
      </c>
      <c r="F1462" s="4" t="s">
        <v>92</v>
      </c>
      <c r="G1462" s="3" t="s">
        <v>93</v>
      </c>
      <c r="H1462" s="4" t="s">
        <v>94</v>
      </c>
      <c r="I1462" s="16" t="s">
        <v>52</v>
      </c>
      <c r="J1462" s="4" t="s">
        <v>53</v>
      </c>
    </row>
    <row r="1463" spans="1:10">
      <c r="A1463" s="3"/>
      <c r="B1463" s="14"/>
      <c r="C1463" s="21">
        <f>F1451</f>
        <v>0.86399999999999999</v>
      </c>
      <c r="D1463" s="1">
        <v>0.90080000000000005</v>
      </c>
      <c r="E1463" s="1">
        <v>514.66999999999996</v>
      </c>
      <c r="F1463" s="1">
        <v>118.7</v>
      </c>
      <c r="G1463" s="1">
        <f>E1466</f>
        <v>536.29999999999995</v>
      </c>
      <c r="H1463" s="1">
        <f>F1466</f>
        <v>974.5</v>
      </c>
      <c r="I1463" s="1">
        <f>(H1463-E1460)</f>
        <v>543.1</v>
      </c>
      <c r="J1463" s="1">
        <v>0</v>
      </c>
    </row>
    <row r="1464" spans="1:10">
      <c r="A1464" s="3"/>
      <c r="C1464" s="1"/>
      <c r="D1464" s="1">
        <v>0.85780000000000001</v>
      </c>
      <c r="E1464" s="1">
        <v>539.94000000000005</v>
      </c>
      <c r="F1464" s="1">
        <v>1118.7</v>
      </c>
      <c r="G1464" s="1"/>
      <c r="H1464" s="1"/>
      <c r="I1464" s="1"/>
      <c r="J1464" s="4"/>
    </row>
    <row r="1465" spans="1:10">
      <c r="A1465" s="3"/>
      <c r="C1465" s="1"/>
      <c r="D1465" s="1">
        <f>D1463-D1464</f>
        <v>4.3000000000000038E-2</v>
      </c>
      <c r="E1465" s="1">
        <f>E1463-E1464</f>
        <v>-25.270000000000095</v>
      </c>
      <c r="F1465" s="1">
        <f>F1463-F1464</f>
        <v>-1000</v>
      </c>
      <c r="G1465" s="1"/>
      <c r="H1465" s="1"/>
      <c r="I1465" s="1"/>
      <c r="J1465" s="5"/>
    </row>
    <row r="1466" spans="1:10">
      <c r="A1466" s="3"/>
      <c r="B1466" s="1"/>
      <c r="C1466" s="1"/>
      <c r="D1466" s="1"/>
      <c r="E1466" s="1">
        <f>ROUND(E1463+(E1465/D1465)*(C1463-D1463),1)</f>
        <v>536.29999999999995</v>
      </c>
      <c r="F1466" s="1">
        <f>ROUND(F1463+(F1465/D1465)*(C1463-D1463),1)</f>
        <v>974.5</v>
      </c>
      <c r="G1466" s="1"/>
      <c r="H1466" s="1"/>
      <c r="I1466" s="1"/>
      <c r="J1466" s="5"/>
    </row>
    <row r="1467" spans="1:10">
      <c r="A1467" s="3"/>
    </row>
    <row r="1468" spans="1:10">
      <c r="A1468" s="3"/>
      <c r="B1468" s="4" t="s">
        <v>54</v>
      </c>
    </row>
    <row r="1469" spans="1:10">
      <c r="A1469" s="3"/>
      <c r="B1469" s="1">
        <f>I1463</f>
        <v>543.1</v>
      </c>
      <c r="I1469" s="5"/>
      <c r="J1469" s="5"/>
    </row>
    <row r="1470" spans="1:10">
      <c r="A1470" s="3"/>
      <c r="I1470" s="5"/>
      <c r="J1470" s="5"/>
    </row>
    <row r="1471" spans="1:10">
      <c r="A1471" s="3" t="s">
        <v>79</v>
      </c>
      <c r="B1471" s="27" t="s">
        <v>57</v>
      </c>
      <c r="C1471" s="27" t="s">
        <v>71</v>
      </c>
      <c r="D1471" s="27" t="s">
        <v>69</v>
      </c>
      <c r="E1471" s="27" t="s">
        <v>68</v>
      </c>
      <c r="F1471" s="27" t="s">
        <v>70</v>
      </c>
      <c r="G1471" s="27" t="s">
        <v>72</v>
      </c>
    </row>
    <row r="1472" spans="1:10">
      <c r="A1472" s="3"/>
      <c r="B1472" s="28">
        <f>G1463</f>
        <v>536.29999999999995</v>
      </c>
      <c r="C1472" s="28">
        <f>ROUND((I1460+B1469)*B1448,1)</f>
        <v>21132.3</v>
      </c>
      <c r="D1472" s="28">
        <f>ROUND((H1460+J1463)*B1448,1)</f>
        <v>310.60000000000002</v>
      </c>
      <c r="E1472" s="28">
        <f>ROUND(B1472*(100/14.50381),1)</f>
        <v>3697.6</v>
      </c>
      <c r="F1472" s="28">
        <f>ROUND(D1472*(1/0.947831),1)</f>
        <v>327.7</v>
      </c>
      <c r="G1472" s="28">
        <f>ROUND(C1472*(1/0.947831),1)</f>
        <v>22295.4</v>
      </c>
    </row>
    <row r="1474" spans="1:11">
      <c r="A1474" s="3" t="s">
        <v>165</v>
      </c>
    </row>
    <row r="1475" spans="1:11">
      <c r="A1475" s="3" t="s">
        <v>59</v>
      </c>
      <c r="B1475" s="1"/>
      <c r="C1475" s="1"/>
      <c r="D1475" s="1"/>
      <c r="E1475" s="1"/>
      <c r="F1475" s="1"/>
      <c r="G1475" s="1"/>
      <c r="H1475" s="1"/>
      <c r="I1475" s="1"/>
    </row>
    <row r="1476" spans="1:11">
      <c r="A1476" s="24" t="s">
        <v>1</v>
      </c>
      <c r="B1476" s="3" t="s">
        <v>2</v>
      </c>
      <c r="C1476" s="3" t="s">
        <v>3</v>
      </c>
      <c r="D1476" s="3" t="s">
        <v>14</v>
      </c>
      <c r="E1476" s="3" t="s">
        <v>7</v>
      </c>
      <c r="F1476" s="3" t="s">
        <v>151</v>
      </c>
      <c r="G1476" s="3" t="s">
        <v>11</v>
      </c>
      <c r="H1476" s="19" t="s">
        <v>77</v>
      </c>
    </row>
    <row r="1477" spans="1:11">
      <c r="A1477" s="3"/>
      <c r="B1477" s="3" t="s">
        <v>5</v>
      </c>
      <c r="C1477" s="6">
        <v>2.5</v>
      </c>
      <c r="D1477" s="1">
        <f>K1477</f>
        <v>5.5</v>
      </c>
      <c r="E1477" s="18">
        <f>K1478</f>
        <v>31.5</v>
      </c>
      <c r="F1477" s="8">
        <f>K1479</f>
        <v>9.5</v>
      </c>
      <c r="G1477" s="1">
        <f>K1480</f>
        <v>31.5</v>
      </c>
      <c r="H1477" s="7">
        <v>8.3139999999999993E-5</v>
      </c>
      <c r="K1477" s="1">
        <f>'ITEM Nº1'!E17</f>
        <v>5.5</v>
      </c>
    </row>
    <row r="1478" spans="1:11">
      <c r="A1478" s="3"/>
      <c r="B1478" s="1"/>
      <c r="C1478" s="1"/>
      <c r="D1478" s="5"/>
      <c r="E1478" s="4"/>
      <c r="F1478" s="5"/>
      <c r="K1478" s="1">
        <f>'ITEM Nº1'!E18</f>
        <v>31.5</v>
      </c>
    </row>
    <row r="1479" spans="1:11">
      <c r="A1479" s="24" t="s">
        <v>6</v>
      </c>
      <c r="B1479" s="3" t="s">
        <v>7</v>
      </c>
      <c r="C1479" s="22" t="s">
        <v>8</v>
      </c>
      <c r="D1479" s="3" t="s">
        <v>9</v>
      </c>
      <c r="E1479" s="22" t="s">
        <v>10</v>
      </c>
      <c r="F1479" s="3" t="s">
        <v>11</v>
      </c>
      <c r="H1479" s="1"/>
      <c r="K1479" s="1">
        <f>'ITEM Nº1'!E19</f>
        <v>9.5</v>
      </c>
    </row>
    <row r="1480" spans="1:11">
      <c r="A1480" s="3"/>
      <c r="B1480" s="40">
        <f>E1477</f>
        <v>31.5</v>
      </c>
      <c r="D1480" s="9">
        <f>((D1482*D1484)/H1477)</f>
        <v>176.37631578947369</v>
      </c>
      <c r="F1480" s="40">
        <f>G1477</f>
        <v>31.5</v>
      </c>
      <c r="K1480" s="1">
        <f>'ITEM Nº1'!E20</f>
        <v>31.5</v>
      </c>
    </row>
    <row r="1481" spans="1:11">
      <c r="A1481" s="3"/>
      <c r="B1481" s="3" t="s">
        <v>14</v>
      </c>
      <c r="C1481" s="22" t="s">
        <v>12</v>
      </c>
      <c r="D1481" s="3" t="s">
        <v>80</v>
      </c>
      <c r="E1481" s="22" t="s">
        <v>13</v>
      </c>
      <c r="F1481" s="3" t="s">
        <v>151</v>
      </c>
    </row>
    <row r="1482" spans="1:11">
      <c r="A1482" s="3"/>
      <c r="B1482" s="40">
        <f>D1477</f>
        <v>5.5</v>
      </c>
      <c r="C1482" s="22" t="s">
        <v>15</v>
      </c>
      <c r="D1482" s="5">
        <f>B1482</f>
        <v>5.5</v>
      </c>
      <c r="E1482" s="22" t="s">
        <v>17</v>
      </c>
      <c r="F1482" s="40">
        <f>F1477</f>
        <v>9.5</v>
      </c>
    </row>
    <row r="1483" spans="1:11">
      <c r="A1483" s="3"/>
      <c r="B1483" s="3" t="s">
        <v>29</v>
      </c>
      <c r="C1483" s="22" t="s">
        <v>19</v>
      </c>
      <c r="D1483" s="3" t="s">
        <v>30</v>
      </c>
      <c r="E1483" s="22" t="s">
        <v>19</v>
      </c>
      <c r="F1483" s="3" t="s">
        <v>31</v>
      </c>
    </row>
    <row r="1484" spans="1:11">
      <c r="A1484" s="3"/>
      <c r="B1484" s="10">
        <f>(H1477*(B1480+273.15)/B1482)</f>
        <v>4.6052001818181814E-3</v>
      </c>
      <c r="C1484" s="10"/>
      <c r="D1484" s="10">
        <f>F1484</f>
        <v>2.6661685263157891E-3</v>
      </c>
      <c r="E1484" s="10"/>
      <c r="F1484" s="10">
        <f>(H1477*(F1480+273.15)/F1482)</f>
        <v>2.6661685263157891E-3</v>
      </c>
    </row>
    <row r="1485" spans="1:11">
      <c r="A1485" s="3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1">
      <c r="A1486" s="24" t="s">
        <v>23</v>
      </c>
      <c r="B1486" s="27" t="s">
        <v>73</v>
      </c>
      <c r="C1486" s="29" t="s">
        <v>75</v>
      </c>
      <c r="D1486" s="27" t="s">
        <v>74</v>
      </c>
      <c r="E1486" s="29" t="s">
        <v>76</v>
      </c>
      <c r="F1486" s="11" t="s">
        <v>26</v>
      </c>
      <c r="G1486" s="27" t="s">
        <v>73</v>
      </c>
      <c r="H1486" s="29" t="s">
        <v>75</v>
      </c>
      <c r="I1486" s="27" t="s">
        <v>24</v>
      </c>
      <c r="J1486" s="29" t="s">
        <v>76</v>
      </c>
    </row>
    <row r="1487" spans="1:11">
      <c r="A1487" s="3"/>
      <c r="B1487" s="31">
        <f>ROUND((H1477*(D1480-(B1480+273.15)))*(1/0.01),2)</f>
        <v>-1.07</v>
      </c>
      <c r="C1487" s="31">
        <f>ROUND((C1477*H1477*(D1480-(B1480+273.15)))*(1/0.01),2)</f>
        <v>-2.67</v>
      </c>
      <c r="D1487" s="31">
        <f>C1487+B1487</f>
        <v>-3.74</v>
      </c>
      <c r="E1487" s="31">
        <f>ROUND(((C1477+1)*H1477*(D1480-(B1480+273.15)))*(1/0.01),2)</f>
        <v>-3.73</v>
      </c>
      <c r="F1487" s="10"/>
      <c r="G1487" s="31">
        <f>ROUND(H1477*(F1480+273.15)*(LN(F1484/D1484)),2)</f>
        <v>0</v>
      </c>
      <c r="H1487" s="31">
        <f>ROUND((C1477*H1477*((F1480+273.15)-D1480))*100,2)</f>
        <v>2.67</v>
      </c>
      <c r="I1487" s="31">
        <f>H1487+G1487</f>
        <v>2.67</v>
      </c>
      <c r="J1487" s="31">
        <f>ROUND(((C1477+1)*H1477*((F1480+273.15)-D1480))*100,2)</f>
        <v>3.73</v>
      </c>
    </row>
    <row r="1488" spans="1:11">
      <c r="A1488" s="3"/>
      <c r="B1488" s="1"/>
      <c r="C1488" s="1"/>
      <c r="D1488" s="1"/>
      <c r="E1488" s="1"/>
      <c r="F1488" s="1"/>
      <c r="G1488" s="1"/>
      <c r="H1488" s="1"/>
      <c r="J1488" s="1"/>
    </row>
    <row r="1489" spans="1:10">
      <c r="A1489" s="24" t="s">
        <v>27</v>
      </c>
      <c r="B1489" s="27" t="s">
        <v>73</v>
      </c>
      <c r="C1489" s="27" t="s">
        <v>74</v>
      </c>
      <c r="D1489" s="29" t="s">
        <v>75</v>
      </c>
      <c r="E1489" s="29" t="s">
        <v>76</v>
      </c>
      <c r="G1489" s="1"/>
      <c r="H1489" s="1"/>
      <c r="J1489" s="1"/>
    </row>
    <row r="1490" spans="1:10">
      <c r="A1490" s="3"/>
      <c r="B1490" s="31">
        <f>B1487+G1487</f>
        <v>-1.07</v>
      </c>
      <c r="C1490" s="31">
        <f>D1487+I1487</f>
        <v>-1.0700000000000003</v>
      </c>
      <c r="D1490" s="31">
        <f>C1487+H1487</f>
        <v>0</v>
      </c>
      <c r="E1490" s="31">
        <f>E1487+J1487</f>
        <v>0</v>
      </c>
      <c r="G1490" s="1"/>
      <c r="H1490" s="1"/>
      <c r="I1490" s="1"/>
      <c r="J1490" s="1"/>
    </row>
    <row r="1491" spans="1:10">
      <c r="A1491" s="3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>
      <c r="A1492" s="24" t="s">
        <v>28</v>
      </c>
      <c r="B1492" s="3" t="s">
        <v>7</v>
      </c>
      <c r="C1492" s="22" t="s">
        <v>8</v>
      </c>
      <c r="D1492" s="3" t="s">
        <v>9</v>
      </c>
      <c r="E1492" s="22" t="s">
        <v>10</v>
      </c>
      <c r="F1492" s="3" t="s">
        <v>11</v>
      </c>
      <c r="G1492" s="1"/>
      <c r="H1492" s="1"/>
      <c r="I1492" s="1"/>
      <c r="J1492" s="1"/>
    </row>
    <row r="1493" spans="1:10">
      <c r="A1493" s="3"/>
      <c r="B1493" s="40">
        <f>E1477</f>
        <v>31.5</v>
      </c>
      <c r="D1493" s="9">
        <f>(D1495*D1497/H1477)</f>
        <v>526.21363636363628</v>
      </c>
      <c r="F1493" s="40">
        <f>G1477</f>
        <v>31.5</v>
      </c>
      <c r="G1493" s="1"/>
      <c r="H1493" s="1"/>
      <c r="I1493" s="1"/>
      <c r="J1493" s="1"/>
    </row>
    <row r="1494" spans="1:10">
      <c r="A1494" s="3"/>
      <c r="B1494" s="3" t="s">
        <v>14</v>
      </c>
      <c r="C1494" s="22" t="s">
        <v>13</v>
      </c>
      <c r="D1494" s="3" t="s">
        <v>16</v>
      </c>
      <c r="E1494" s="22" t="s">
        <v>12</v>
      </c>
      <c r="F1494" s="3" t="s">
        <v>18</v>
      </c>
      <c r="G1494" s="1"/>
      <c r="H1494" s="1"/>
      <c r="I1494" s="1"/>
      <c r="J1494" s="1"/>
    </row>
    <row r="1495" spans="1:10">
      <c r="A1495" s="3"/>
      <c r="B1495" s="40">
        <f>D1477</f>
        <v>5.5</v>
      </c>
      <c r="C1495" s="22" t="s">
        <v>17</v>
      </c>
      <c r="D1495" s="5">
        <f>F1495</f>
        <v>9.5</v>
      </c>
      <c r="E1495" s="22" t="s">
        <v>15</v>
      </c>
      <c r="F1495" s="40">
        <f>F1477</f>
        <v>9.5</v>
      </c>
      <c r="G1495" s="1"/>
      <c r="H1495" s="1"/>
      <c r="I1495" s="1"/>
      <c r="J1495" s="1"/>
    </row>
    <row r="1496" spans="1:10">
      <c r="A1496" s="3"/>
      <c r="B1496" s="3" t="s">
        <v>29</v>
      </c>
      <c r="C1496" s="22" t="s">
        <v>19</v>
      </c>
      <c r="D1496" s="3" t="s">
        <v>30</v>
      </c>
      <c r="E1496" s="22" t="s">
        <v>19</v>
      </c>
      <c r="F1496" s="3" t="s">
        <v>31</v>
      </c>
      <c r="G1496" s="1"/>
      <c r="H1496" s="1"/>
      <c r="I1496" s="1"/>
      <c r="J1496" s="1"/>
    </row>
    <row r="1497" spans="1:10">
      <c r="A1497" s="3"/>
      <c r="B1497" s="20">
        <f>B1484</f>
        <v>4.6052001818181814E-3</v>
      </c>
      <c r="C1497" s="1"/>
      <c r="D1497" s="20">
        <f>B1497</f>
        <v>4.6052001818181814E-3</v>
      </c>
      <c r="E1497" s="13"/>
      <c r="F1497" s="13">
        <f>H1477*(F1493+273.15)/F1495</f>
        <v>2.6661685263157891E-3</v>
      </c>
      <c r="G1497" s="1"/>
      <c r="H1497" s="1"/>
      <c r="I1497" s="1"/>
      <c r="J1497" s="1"/>
    </row>
    <row r="1498" spans="1:10">
      <c r="A1498" s="3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>
      <c r="A1499" s="24" t="s">
        <v>23</v>
      </c>
      <c r="B1499" s="27" t="s">
        <v>73</v>
      </c>
      <c r="C1499" s="29" t="s">
        <v>75</v>
      </c>
      <c r="D1499" s="27" t="s">
        <v>74</v>
      </c>
      <c r="E1499" s="29" t="s">
        <v>76</v>
      </c>
      <c r="F1499" s="11" t="s">
        <v>26</v>
      </c>
      <c r="G1499" s="27" t="s">
        <v>73</v>
      </c>
      <c r="H1499" s="29" t="s">
        <v>75</v>
      </c>
      <c r="I1499" s="27" t="s">
        <v>74</v>
      </c>
      <c r="J1499" s="29" t="s">
        <v>25</v>
      </c>
    </row>
    <row r="1500" spans="1:10">
      <c r="A1500" s="3"/>
      <c r="B1500" s="28">
        <f>H1477*(B1493+273.15)*(LN(D1497/B1497))</f>
        <v>0</v>
      </c>
      <c r="C1500" s="31">
        <f>(C1477*H1477*(D1493-(B1493+273.15)))*100</f>
        <v>4.60520018181818</v>
      </c>
      <c r="D1500" s="31">
        <f>C1500+B1500</f>
        <v>4.60520018181818</v>
      </c>
      <c r="E1500" s="31">
        <f>((C1477+1)*H1477*(D1493-(B1493+273.15)))*100</f>
        <v>6.4472802545454524</v>
      </c>
      <c r="F1500" s="1"/>
      <c r="G1500" s="31">
        <f>(H1477*((F1493+273.15)-D1493))*100</f>
        <v>-1.8420800727272721</v>
      </c>
      <c r="H1500" s="31">
        <f>(C1477*H1477*((F1493+273.15)-D1493))*100</f>
        <v>-4.60520018181818</v>
      </c>
      <c r="I1500" s="31">
        <f>H1500+G1500</f>
        <v>-6.4472802545454524</v>
      </c>
      <c r="J1500" s="31">
        <f>((C1477+1)*H1477*((F1493+273.15)-D1493))*100</f>
        <v>-6.4472802545454524</v>
      </c>
    </row>
    <row r="1501" spans="1:10">
      <c r="A1501" s="3"/>
      <c r="B1501" s="1"/>
      <c r="C1501" s="1"/>
      <c r="D1501" s="1"/>
      <c r="E1501" s="1"/>
      <c r="F1501" s="1"/>
      <c r="G1501" s="1"/>
      <c r="I1501" s="1"/>
      <c r="J1501" s="1"/>
    </row>
    <row r="1502" spans="1:10">
      <c r="A1502" s="24" t="s">
        <v>27</v>
      </c>
      <c r="B1502" s="27" t="s">
        <v>73</v>
      </c>
      <c r="C1502" s="27" t="s">
        <v>74</v>
      </c>
      <c r="D1502" s="29" t="s">
        <v>75</v>
      </c>
      <c r="E1502" s="29" t="s">
        <v>76</v>
      </c>
      <c r="F1502" s="1"/>
      <c r="I1502" s="1"/>
      <c r="J1502" s="1"/>
    </row>
    <row r="1503" spans="1:10">
      <c r="A1503" s="3"/>
      <c r="B1503" s="31">
        <f>B1500+G1500</f>
        <v>-1.8420800727272721</v>
      </c>
      <c r="C1503" s="31">
        <f>D1500+I1500</f>
        <v>-1.8420800727272724</v>
      </c>
      <c r="D1503" s="28">
        <f>C1500+H1500</f>
        <v>0</v>
      </c>
      <c r="E1503" s="28">
        <f>E1500+J1500</f>
        <v>0</v>
      </c>
      <c r="F1503" s="1"/>
      <c r="H1503" s="1"/>
      <c r="I1503" s="1"/>
      <c r="J1503" s="1"/>
    </row>
    <row r="1505" spans="1:11">
      <c r="A1505" s="3" t="s">
        <v>0</v>
      </c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1">
      <c r="A1506" s="24" t="s">
        <v>1</v>
      </c>
      <c r="B1506" s="3" t="s">
        <v>32</v>
      </c>
      <c r="C1506" s="3" t="s">
        <v>78</v>
      </c>
      <c r="D1506" s="3" t="s">
        <v>60</v>
      </c>
      <c r="E1506" s="3" t="s">
        <v>62</v>
      </c>
      <c r="F1506" s="3" t="s">
        <v>61</v>
      </c>
      <c r="G1506" s="22" t="s">
        <v>33</v>
      </c>
      <c r="H1506" s="46"/>
      <c r="I1506" s="46"/>
      <c r="J1506" s="46"/>
    </row>
    <row r="1507" spans="1:11">
      <c r="A1507" s="3"/>
      <c r="B1507" s="4" t="s">
        <v>34</v>
      </c>
      <c r="C1507" s="5">
        <f>K1507</f>
        <v>14.97</v>
      </c>
      <c r="D1507" s="5">
        <f>K1508</f>
        <v>21.111999999999998</v>
      </c>
      <c r="E1507" s="5">
        <f>K1509</f>
        <v>6.3280000000000003</v>
      </c>
      <c r="F1507" s="5">
        <f>K1510</f>
        <v>1.5009999999999999</v>
      </c>
      <c r="G1507" s="32" t="s">
        <v>35</v>
      </c>
      <c r="H1507" s="46"/>
      <c r="I1507" s="46"/>
      <c r="J1507" s="46"/>
      <c r="K1507" s="1">
        <f>'ITEM Nº2'!E16</f>
        <v>14.97</v>
      </c>
    </row>
    <row r="1508" spans="1:11">
      <c r="A1508" s="3"/>
      <c r="B1508" s="1"/>
      <c r="C1508" s="1"/>
      <c r="D1508" s="1"/>
      <c r="E1508" s="1"/>
      <c r="F1508" s="1"/>
      <c r="G1508" s="1"/>
      <c r="H1508" s="46"/>
      <c r="I1508" s="46"/>
      <c r="J1508" s="46"/>
      <c r="K1508" s="1">
        <f>'ITEM Nº2'!E17</f>
        <v>21.111999999999998</v>
      </c>
    </row>
    <row r="1509" spans="1:11">
      <c r="A1509" s="3" t="s">
        <v>81</v>
      </c>
      <c r="B1509" s="3" t="s">
        <v>36</v>
      </c>
      <c r="C1509" s="3" t="s">
        <v>37</v>
      </c>
      <c r="D1509" s="3" t="s">
        <v>38</v>
      </c>
      <c r="E1509" s="3" t="s">
        <v>39</v>
      </c>
      <c r="F1509" s="3"/>
      <c r="G1509" s="1"/>
      <c r="H1509" s="46"/>
      <c r="I1509" s="46"/>
      <c r="J1509" s="46"/>
      <c r="K1509" s="1">
        <f>'ITEM Nº2'!E18</f>
        <v>6.3280000000000003</v>
      </c>
    </row>
    <row r="1510" spans="1:11">
      <c r="A1510" s="3"/>
      <c r="B1510" s="25">
        <f>ROUND(C1507*2.20462,2)</f>
        <v>33</v>
      </c>
      <c r="C1510" s="25">
        <f>ROUND(D1507*1.8+32,2)</f>
        <v>70</v>
      </c>
      <c r="D1510" s="25">
        <f>ROUND(E1507*(14.6959793/1.03326),2)</f>
        <v>90</v>
      </c>
      <c r="E1510" s="25">
        <f>ROUND(F1507*(3.28084^3),2)</f>
        <v>53.01</v>
      </c>
      <c r="F1510" s="13"/>
      <c r="G1510" s="1"/>
      <c r="H1510" s="46"/>
      <c r="I1510" s="46"/>
      <c r="J1510" s="46"/>
      <c r="K1510" s="1">
        <f>'ITEM Nº2'!E19</f>
        <v>1.5009999999999999</v>
      </c>
    </row>
    <row r="1511" spans="1:11">
      <c r="A1511" s="3"/>
      <c r="B1511" s="25"/>
      <c r="C1511" s="23"/>
      <c r="D1511" s="23"/>
      <c r="E1511" s="25"/>
      <c r="G1511" s="1"/>
      <c r="H1511" s="46"/>
      <c r="I1511" s="46"/>
      <c r="J1511" s="46"/>
    </row>
    <row r="1512" spans="1:11">
      <c r="A1512" s="3" t="s">
        <v>82</v>
      </c>
      <c r="B1512" s="23">
        <f>ROUND(B1510,0)</f>
        <v>33</v>
      </c>
      <c r="C1512" s="23">
        <f>ROUND(C1510,0)</f>
        <v>70</v>
      </c>
      <c r="D1512" s="23">
        <f>ROUND(D1510,0)</f>
        <v>90</v>
      </c>
      <c r="E1512" s="23">
        <f>ROUND(E1510,0)</f>
        <v>53</v>
      </c>
      <c r="F1512" s="21"/>
      <c r="G1512" s="1"/>
      <c r="H1512" s="46"/>
      <c r="I1512" s="46"/>
      <c r="J1512" s="46"/>
    </row>
    <row r="1513" spans="1:11">
      <c r="A1513" s="3"/>
      <c r="B1513" s="25"/>
      <c r="C1513" s="23"/>
      <c r="D1513" s="23"/>
      <c r="E1513" s="25"/>
      <c r="G1513" s="1"/>
    </row>
    <row r="1514" spans="1:11">
      <c r="A1514" s="3" t="s">
        <v>40</v>
      </c>
      <c r="B1514" s="3" t="s">
        <v>37</v>
      </c>
      <c r="C1514" s="3" t="s">
        <v>98</v>
      </c>
      <c r="D1514" s="4" t="s">
        <v>97</v>
      </c>
      <c r="E1514" s="3" t="s">
        <v>96</v>
      </c>
      <c r="F1514" s="3" t="s">
        <v>95</v>
      </c>
      <c r="H1514" s="47" t="s">
        <v>89</v>
      </c>
      <c r="I1514" s="48"/>
      <c r="J1514" s="49"/>
    </row>
    <row r="1515" spans="1:11">
      <c r="A1515" s="3"/>
      <c r="B1515" s="17">
        <f>C1512</f>
        <v>70</v>
      </c>
      <c r="C1515" s="1">
        <v>0.25609999999999999</v>
      </c>
      <c r="D1515" s="1">
        <v>28.06</v>
      </c>
      <c r="E1515" s="1">
        <v>1.6029999999999999E-2</v>
      </c>
      <c r="F1515" s="1">
        <f>ROUND(E1512/B1512,3)</f>
        <v>1.6060000000000001</v>
      </c>
      <c r="H1515" s="1"/>
      <c r="I1515" s="1"/>
      <c r="J1515" s="1"/>
    </row>
    <row r="1516" spans="1:11">
      <c r="A1516" s="3"/>
      <c r="B1516" s="3"/>
      <c r="C1516" s="1"/>
      <c r="D1516" s="1"/>
      <c r="E1516" s="1"/>
      <c r="F1516" s="1"/>
      <c r="G1516" s="1"/>
      <c r="H1516" s="1"/>
      <c r="I1516" s="1"/>
      <c r="J1516" s="1"/>
    </row>
    <row r="1517" spans="1:11">
      <c r="A1517" s="3"/>
      <c r="B1517" s="3" t="s">
        <v>38</v>
      </c>
      <c r="C1517" s="3" t="s">
        <v>38</v>
      </c>
      <c r="D1517" s="3" t="s">
        <v>45</v>
      </c>
      <c r="E1517" s="3" t="s">
        <v>46</v>
      </c>
      <c r="F1517" s="4" t="s">
        <v>47</v>
      </c>
      <c r="G1517" s="4" t="s">
        <v>48</v>
      </c>
      <c r="H1517" s="50" t="str">
        <f>IF(E1515=D1521,"líquido saturado",IF(E1515&lt;D1521,"líquido comprimido",IF(E1515&lt;E1521,"mezcla L+V",IF(E1515=E1521,"vapor saturado","vapor recalentado"))))</f>
        <v>líquido comprimido</v>
      </c>
      <c r="I1517" s="51"/>
      <c r="J1517" s="15" t="s">
        <v>99</v>
      </c>
    </row>
    <row r="1518" spans="1:11">
      <c r="A1518" s="3"/>
      <c r="B1518" s="17">
        <f>D1512</f>
        <v>90</v>
      </c>
      <c r="C1518" s="1">
        <v>96.16</v>
      </c>
      <c r="D1518" s="1">
        <v>1.771E-2</v>
      </c>
      <c r="E1518" s="1">
        <v>4.5979999999999999</v>
      </c>
      <c r="F1518" s="1">
        <v>295.27999999999997</v>
      </c>
      <c r="G1518" s="1">
        <v>1104.5999999999999</v>
      </c>
      <c r="J1518" s="1">
        <f>D1515</f>
        <v>28.06</v>
      </c>
    </row>
    <row r="1519" spans="1:11">
      <c r="A1519" s="3"/>
      <c r="B1519" s="1"/>
      <c r="C1519" s="1">
        <v>89.64</v>
      </c>
      <c r="D1519" s="1">
        <v>1.7659999999999999E-2</v>
      </c>
      <c r="E1519" s="1">
        <v>4.9139999999999997</v>
      </c>
      <c r="F1519" s="1">
        <v>290.11</v>
      </c>
      <c r="G1519" s="1">
        <v>1103.7</v>
      </c>
      <c r="H1519" s="35" t="s">
        <v>100</v>
      </c>
      <c r="I1519" s="34" t="str">
        <f>IF(F1515&gt;D1521,IF(F1515&lt;E1521,"mezcla L+V","vapor recalentado"),"líquido comprimido")</f>
        <v>mezcla L+V</v>
      </c>
      <c r="J1519" s="1"/>
    </row>
    <row r="1520" spans="1:11">
      <c r="A1520" s="3"/>
      <c r="B1520" s="1"/>
      <c r="C1520" s="1">
        <f>C1518-C1519</f>
        <v>6.519999999999996</v>
      </c>
      <c r="D1520" s="1">
        <f>D1518-D1519</f>
        <v>5.0000000000001432E-5</v>
      </c>
      <c r="E1520" s="1">
        <f>E1518-E1519</f>
        <v>-0.31599999999999984</v>
      </c>
      <c r="F1520" s="1">
        <f>F1518-F1519</f>
        <v>5.1699999999999591</v>
      </c>
      <c r="G1520" s="1">
        <f>G1518-G1519</f>
        <v>0.89999999999986358</v>
      </c>
      <c r="H1520" s="1"/>
      <c r="I1520" s="1"/>
      <c r="J1520" s="1"/>
    </row>
    <row r="1521" spans="1:10">
      <c r="A1521" s="3"/>
      <c r="B1521" s="1"/>
      <c r="C1521" s="1"/>
      <c r="D1521" s="1">
        <f>ROUND(D1518+(D1520/C1520)*(B1518-C1518),4)</f>
        <v>1.77E-2</v>
      </c>
      <c r="E1521" s="1">
        <f>ROUND(E1518+(E1520/C1520)*(B1518-C1518),3)</f>
        <v>4.8970000000000002</v>
      </c>
      <c r="F1521" s="1">
        <f>ROUND(F1518+(F1520/C1520)*(B1518-C1518),2)</f>
        <v>290.39999999999998</v>
      </c>
      <c r="G1521" s="1">
        <f>ROUND(G1518+(G1520/C1520)*(B1518-C1518),1)</f>
        <v>1103.7</v>
      </c>
      <c r="H1521" s="1"/>
      <c r="I1521" s="1"/>
      <c r="J1521" s="1"/>
    </row>
    <row r="1522" spans="1:10">
      <c r="A1522" s="3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>
      <c r="A1523" s="3"/>
      <c r="B1523" s="3" t="s">
        <v>45</v>
      </c>
      <c r="C1523" s="3" t="s">
        <v>46</v>
      </c>
      <c r="D1523" s="3" t="s">
        <v>49</v>
      </c>
      <c r="E1523" s="15" t="s">
        <v>50</v>
      </c>
      <c r="F1523" s="11" t="s">
        <v>51</v>
      </c>
      <c r="G1523" s="16" t="s">
        <v>52</v>
      </c>
      <c r="H1523" s="4" t="s">
        <v>53</v>
      </c>
      <c r="I1523" s="4" t="s">
        <v>54</v>
      </c>
      <c r="J1523" s="1"/>
    </row>
    <row r="1524" spans="1:10">
      <c r="A1524" s="3"/>
      <c r="B1524" s="1">
        <f>D1521</f>
        <v>1.77E-2</v>
      </c>
      <c r="C1524" s="1">
        <f>E1521</f>
        <v>4.8970000000000002</v>
      </c>
      <c r="D1524" s="1">
        <f>ROUND(((F1515-B1524)/(C1524-B1524)),4)</f>
        <v>0.32550000000000001</v>
      </c>
      <c r="E1524" s="1">
        <f>ROUND((1-D1524)*F1521+G1521*D1524,1)</f>
        <v>555.1</v>
      </c>
      <c r="F1524" s="1"/>
      <c r="G1524" s="1">
        <f>(E1524-J1518)</f>
        <v>527.04000000000008</v>
      </c>
      <c r="H1524" s="1">
        <f>ROUND(D1512*(F1515-E1515)*(0.000947831/0.737562)*144,2)</f>
        <v>26.48</v>
      </c>
      <c r="I1524" s="1">
        <f>G1524+H1524</f>
        <v>553.5200000000001</v>
      </c>
      <c r="J1524" s="1"/>
    </row>
    <row r="1525" spans="1:10">
      <c r="A1525" s="3"/>
      <c r="E1525" s="1"/>
      <c r="F1525" s="1"/>
      <c r="G1525" s="1"/>
      <c r="H1525" s="1"/>
      <c r="I1525" s="1"/>
    </row>
    <row r="1526" spans="1:10">
      <c r="A1526" s="3"/>
      <c r="B1526" s="24" t="s">
        <v>55</v>
      </c>
      <c r="C1526" s="12" t="s">
        <v>56</v>
      </c>
      <c r="D1526" s="3" t="s">
        <v>90</v>
      </c>
      <c r="E1526" s="3" t="s">
        <v>91</v>
      </c>
      <c r="F1526" s="4" t="s">
        <v>92</v>
      </c>
      <c r="G1526" s="3" t="s">
        <v>93</v>
      </c>
      <c r="H1526" s="4" t="s">
        <v>94</v>
      </c>
      <c r="I1526" s="16" t="s">
        <v>52</v>
      </c>
      <c r="J1526" s="4" t="s">
        <v>53</v>
      </c>
    </row>
    <row r="1527" spans="1:10">
      <c r="A1527" s="3"/>
      <c r="B1527" s="14"/>
      <c r="C1527" s="21">
        <f>F1515</f>
        <v>1.6060000000000001</v>
      </c>
      <c r="D1527" s="1">
        <v>1.6697</v>
      </c>
      <c r="E1527" s="1">
        <v>276.69</v>
      </c>
      <c r="F1527" s="1">
        <v>1116.0999999999999</v>
      </c>
      <c r="G1527" s="1">
        <f>E1530</f>
        <v>288.10000000000002</v>
      </c>
      <c r="H1527" s="1">
        <f>F1530</f>
        <v>1116.8</v>
      </c>
      <c r="I1527" s="1">
        <f>(H1527-E1524)</f>
        <v>561.69999999999993</v>
      </c>
      <c r="J1527" s="1">
        <v>0</v>
      </c>
    </row>
    <row r="1528" spans="1:10">
      <c r="A1528" s="3"/>
      <c r="C1528" s="1"/>
      <c r="D1528" s="1">
        <v>1.5820000000000001</v>
      </c>
      <c r="E1528" s="1">
        <v>292.39999999999998</v>
      </c>
      <c r="F1528" s="1">
        <v>1117.0999999999999</v>
      </c>
      <c r="G1528" s="1"/>
      <c r="H1528" s="1"/>
      <c r="I1528" s="1"/>
      <c r="J1528" s="4"/>
    </row>
    <row r="1529" spans="1:10">
      <c r="A1529" s="3"/>
      <c r="C1529" s="1"/>
      <c r="D1529" s="1">
        <f>D1527-D1528</f>
        <v>8.7699999999999889E-2</v>
      </c>
      <c r="E1529" s="1">
        <f>E1527-E1528</f>
        <v>-15.70999999999998</v>
      </c>
      <c r="F1529" s="1">
        <f>F1527-F1528</f>
        <v>-1</v>
      </c>
      <c r="G1529" s="1"/>
      <c r="H1529" s="1"/>
      <c r="I1529" s="1"/>
      <c r="J1529" s="5"/>
    </row>
    <row r="1530" spans="1:10">
      <c r="A1530" s="3"/>
      <c r="B1530" s="1"/>
      <c r="C1530" s="1"/>
      <c r="D1530" s="1"/>
      <c r="E1530" s="1">
        <f>ROUND(E1527+(E1529/D1529)*(C1527-D1527),1)</f>
        <v>288.10000000000002</v>
      </c>
      <c r="F1530" s="1">
        <f>ROUND(F1527+(F1529/D1529)*(C1527-D1527),1)</f>
        <v>1116.8</v>
      </c>
      <c r="G1530" s="1"/>
      <c r="H1530" s="1"/>
      <c r="I1530" s="1"/>
      <c r="J1530" s="5"/>
    </row>
    <row r="1531" spans="1:10">
      <c r="A1531" s="3"/>
    </row>
    <row r="1532" spans="1:10">
      <c r="A1532" s="3"/>
      <c r="B1532" s="4" t="s">
        <v>54</v>
      </c>
    </row>
    <row r="1533" spans="1:10">
      <c r="A1533" s="3"/>
      <c r="B1533" s="1">
        <f>I1527</f>
        <v>561.69999999999993</v>
      </c>
      <c r="I1533" s="5"/>
      <c r="J1533" s="5"/>
    </row>
    <row r="1534" spans="1:10">
      <c r="A1534" s="3"/>
      <c r="I1534" s="5"/>
      <c r="J1534" s="5"/>
    </row>
    <row r="1535" spans="1:10">
      <c r="A1535" s="3" t="s">
        <v>79</v>
      </c>
      <c r="B1535" s="27" t="s">
        <v>57</v>
      </c>
      <c r="C1535" s="27" t="s">
        <v>71</v>
      </c>
      <c r="D1535" s="27" t="s">
        <v>69</v>
      </c>
      <c r="E1535" s="27" t="s">
        <v>68</v>
      </c>
      <c r="F1535" s="27" t="s">
        <v>70</v>
      </c>
      <c r="G1535" s="27" t="s">
        <v>72</v>
      </c>
    </row>
    <row r="1536" spans="1:10">
      <c r="A1536" s="3"/>
      <c r="B1536" s="28">
        <f>G1527</f>
        <v>288.10000000000002</v>
      </c>
      <c r="C1536" s="28">
        <f>ROUND((I1524+B1533)*B1512,1)</f>
        <v>36802.300000000003</v>
      </c>
      <c r="D1536" s="28">
        <f>ROUND((H1524+J1527)*B1512,1)</f>
        <v>873.8</v>
      </c>
      <c r="E1536" s="28">
        <f>ROUND(B1536*(100/14.50381),1)</f>
        <v>1986.4</v>
      </c>
      <c r="F1536" s="28">
        <f>ROUND(D1536*(1/0.947831),1)</f>
        <v>921.9</v>
      </c>
      <c r="G1536" s="28">
        <f>ROUND(C1536*(1/0.947831),1)</f>
        <v>38827.9</v>
      </c>
    </row>
    <row r="1538" spans="1:11">
      <c r="A1538" s="3" t="s">
        <v>166</v>
      </c>
    </row>
    <row r="1539" spans="1:11">
      <c r="A1539" s="3" t="s">
        <v>59</v>
      </c>
      <c r="B1539" s="1"/>
      <c r="C1539" s="1"/>
      <c r="D1539" s="1"/>
      <c r="E1539" s="1"/>
      <c r="F1539" s="1"/>
      <c r="G1539" s="1"/>
      <c r="H1539" s="1"/>
      <c r="I1539" s="1"/>
    </row>
    <row r="1540" spans="1:11">
      <c r="A1540" s="24" t="s">
        <v>1</v>
      </c>
      <c r="B1540" s="3" t="s">
        <v>2</v>
      </c>
      <c r="C1540" s="3" t="s">
        <v>3</v>
      </c>
      <c r="D1540" s="3" t="s">
        <v>14</v>
      </c>
      <c r="E1540" s="3" t="s">
        <v>7</v>
      </c>
      <c r="F1540" s="3" t="s">
        <v>151</v>
      </c>
      <c r="G1540" s="3" t="s">
        <v>11</v>
      </c>
      <c r="H1540" s="19" t="s">
        <v>77</v>
      </c>
    </row>
    <row r="1541" spans="1:11">
      <c r="A1541" s="3"/>
      <c r="B1541" s="3" t="s">
        <v>5</v>
      </c>
      <c r="C1541" s="6">
        <v>2.5</v>
      </c>
      <c r="D1541" s="1">
        <f>K1541</f>
        <v>6</v>
      </c>
      <c r="E1541" s="18">
        <f>K1542</f>
        <v>32</v>
      </c>
      <c r="F1541" s="8">
        <f>K1543</f>
        <v>10</v>
      </c>
      <c r="G1541" s="1">
        <f>K1544</f>
        <v>32</v>
      </c>
      <c r="H1541" s="7">
        <v>8.3139999999999993E-5</v>
      </c>
      <c r="K1541" s="1">
        <f>'ITEM Nº1'!F17</f>
        <v>6</v>
      </c>
    </row>
    <row r="1542" spans="1:11">
      <c r="A1542" s="3"/>
      <c r="B1542" s="1"/>
      <c r="C1542" s="1"/>
      <c r="D1542" s="5"/>
      <c r="E1542" s="4"/>
      <c r="F1542" s="5"/>
      <c r="K1542" s="1">
        <f>'ITEM Nº1'!F18</f>
        <v>32</v>
      </c>
    </row>
    <row r="1543" spans="1:11">
      <c r="A1543" s="24" t="s">
        <v>6</v>
      </c>
      <c r="B1543" s="3" t="s">
        <v>7</v>
      </c>
      <c r="C1543" s="22" t="s">
        <v>8</v>
      </c>
      <c r="D1543" s="3" t="s">
        <v>9</v>
      </c>
      <c r="E1543" s="22" t="s">
        <v>10</v>
      </c>
      <c r="F1543" s="3" t="s">
        <v>11</v>
      </c>
      <c r="H1543" s="1"/>
      <c r="K1543" s="1">
        <f>'ITEM Nº1'!F19</f>
        <v>10</v>
      </c>
    </row>
    <row r="1544" spans="1:11">
      <c r="A1544" s="3"/>
      <c r="B1544" s="40">
        <f>E1541</f>
        <v>32</v>
      </c>
      <c r="D1544" s="9">
        <f>((D1546*D1548)/H1541)</f>
        <v>183.08999999999997</v>
      </c>
      <c r="F1544" s="40">
        <f>G1541</f>
        <v>32</v>
      </c>
      <c r="K1544" s="1">
        <f>'ITEM Nº1'!F20</f>
        <v>32</v>
      </c>
    </row>
    <row r="1545" spans="1:11">
      <c r="A1545" s="3"/>
      <c r="B1545" s="3" t="s">
        <v>14</v>
      </c>
      <c r="C1545" s="22" t="s">
        <v>12</v>
      </c>
      <c r="D1545" s="3" t="s">
        <v>80</v>
      </c>
      <c r="E1545" s="22" t="s">
        <v>13</v>
      </c>
      <c r="F1545" s="3" t="s">
        <v>151</v>
      </c>
    </row>
    <row r="1546" spans="1:11">
      <c r="A1546" s="3"/>
      <c r="B1546" s="40">
        <f>D1541</f>
        <v>6</v>
      </c>
      <c r="C1546" s="22" t="s">
        <v>15</v>
      </c>
      <c r="D1546" s="5">
        <f>B1546</f>
        <v>6</v>
      </c>
      <c r="E1546" s="22" t="s">
        <v>17</v>
      </c>
      <c r="F1546" s="40">
        <f>F1541</f>
        <v>10</v>
      </c>
    </row>
    <row r="1547" spans="1:11">
      <c r="A1547" s="3"/>
      <c r="B1547" s="3" t="s">
        <v>29</v>
      </c>
      <c r="C1547" s="22" t="s">
        <v>19</v>
      </c>
      <c r="D1547" s="3" t="s">
        <v>30</v>
      </c>
      <c r="E1547" s="22" t="s">
        <v>19</v>
      </c>
      <c r="F1547" s="3" t="s">
        <v>31</v>
      </c>
    </row>
    <row r="1548" spans="1:11">
      <c r="A1548" s="3"/>
      <c r="B1548" s="10">
        <f>(H1541*(B1544+273.15)/B1546)</f>
        <v>4.2283618333333328E-3</v>
      </c>
      <c r="C1548" s="10"/>
      <c r="D1548" s="10">
        <f>F1548</f>
        <v>2.5370170999999995E-3</v>
      </c>
      <c r="E1548" s="10"/>
      <c r="F1548" s="10">
        <f>(H1541*(F1544+273.15)/F1546)</f>
        <v>2.5370170999999995E-3</v>
      </c>
    </row>
    <row r="1549" spans="1:11">
      <c r="A1549" s="3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1">
      <c r="A1550" s="24" t="s">
        <v>23</v>
      </c>
      <c r="B1550" s="27" t="s">
        <v>73</v>
      </c>
      <c r="C1550" s="29" t="s">
        <v>75</v>
      </c>
      <c r="D1550" s="27" t="s">
        <v>74</v>
      </c>
      <c r="E1550" s="29" t="s">
        <v>76</v>
      </c>
      <c r="F1550" s="11" t="s">
        <v>26</v>
      </c>
      <c r="G1550" s="27" t="s">
        <v>73</v>
      </c>
      <c r="H1550" s="29" t="s">
        <v>75</v>
      </c>
      <c r="I1550" s="27" t="s">
        <v>24</v>
      </c>
      <c r="J1550" s="29" t="s">
        <v>76</v>
      </c>
    </row>
    <row r="1551" spans="1:11">
      <c r="A1551" s="3"/>
      <c r="B1551" s="31">
        <f>ROUND((H1541*(D1544-(B1544+273.15)))*(1/0.01),2)</f>
        <v>-1.01</v>
      </c>
      <c r="C1551" s="31">
        <f>ROUND((C1541*H1541*(D1544-(B1544+273.15)))*(1/0.01),2)</f>
        <v>-2.54</v>
      </c>
      <c r="D1551" s="31">
        <f>C1551+B1551</f>
        <v>-3.55</v>
      </c>
      <c r="E1551" s="31">
        <f>ROUND(((C1541+1)*H1541*(D1544-(B1544+273.15)))*(1/0.01),2)</f>
        <v>-3.55</v>
      </c>
      <c r="F1551" s="10"/>
      <c r="G1551" s="31">
        <f>ROUND(H1541*(F1544+273.15)*(LN(F1548/D1548)),2)</f>
        <v>0</v>
      </c>
      <c r="H1551" s="31">
        <f>ROUND((C1541*H1541*((F1544+273.15)-D1544))*100,2)</f>
        <v>2.54</v>
      </c>
      <c r="I1551" s="31">
        <f>H1551+G1551</f>
        <v>2.54</v>
      </c>
      <c r="J1551" s="31">
        <f>ROUND(((C1541+1)*H1541*((F1544+273.15)-D1544))*100,2)</f>
        <v>3.55</v>
      </c>
    </row>
    <row r="1552" spans="1:11">
      <c r="A1552" s="3"/>
      <c r="B1552" s="1"/>
      <c r="C1552" s="1"/>
      <c r="D1552" s="1"/>
      <c r="E1552" s="1"/>
      <c r="F1552" s="1"/>
      <c r="G1552" s="1"/>
      <c r="H1552" s="1"/>
      <c r="J1552" s="1"/>
    </row>
    <row r="1553" spans="1:10">
      <c r="A1553" s="24" t="s">
        <v>27</v>
      </c>
      <c r="B1553" s="27" t="s">
        <v>73</v>
      </c>
      <c r="C1553" s="27" t="s">
        <v>74</v>
      </c>
      <c r="D1553" s="29" t="s">
        <v>75</v>
      </c>
      <c r="E1553" s="29" t="s">
        <v>76</v>
      </c>
      <c r="G1553" s="1"/>
      <c r="H1553" s="1"/>
      <c r="J1553" s="1"/>
    </row>
    <row r="1554" spans="1:10">
      <c r="A1554" s="3"/>
      <c r="B1554" s="31">
        <f>B1551+G1551</f>
        <v>-1.01</v>
      </c>
      <c r="C1554" s="31">
        <f>D1551+I1551</f>
        <v>-1.0099999999999998</v>
      </c>
      <c r="D1554" s="31">
        <f>C1551+H1551</f>
        <v>0</v>
      </c>
      <c r="E1554" s="31">
        <f>E1551+J1551</f>
        <v>0</v>
      </c>
      <c r="G1554" s="1"/>
      <c r="H1554" s="1"/>
      <c r="I1554" s="1"/>
      <c r="J1554" s="1"/>
    </row>
    <row r="1555" spans="1:10">
      <c r="A1555" s="3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>
      <c r="A1556" s="24" t="s">
        <v>28</v>
      </c>
      <c r="B1556" s="3" t="s">
        <v>7</v>
      </c>
      <c r="C1556" s="22" t="s">
        <v>8</v>
      </c>
      <c r="D1556" s="3" t="s">
        <v>9</v>
      </c>
      <c r="E1556" s="22" t="s">
        <v>10</v>
      </c>
      <c r="F1556" s="3" t="s">
        <v>11</v>
      </c>
      <c r="G1556" s="1"/>
      <c r="H1556" s="1"/>
      <c r="I1556" s="1"/>
      <c r="J1556" s="1"/>
    </row>
    <row r="1557" spans="1:10">
      <c r="A1557" s="3"/>
      <c r="B1557" s="40">
        <f>E1541</f>
        <v>32</v>
      </c>
      <c r="D1557" s="9">
        <f>(D1559*D1561/H1541)</f>
        <v>508.58333333333331</v>
      </c>
      <c r="F1557" s="40">
        <f>G1541</f>
        <v>32</v>
      </c>
      <c r="G1557" s="1"/>
      <c r="H1557" s="1"/>
      <c r="I1557" s="1"/>
      <c r="J1557" s="1"/>
    </row>
    <row r="1558" spans="1:10">
      <c r="A1558" s="3"/>
      <c r="B1558" s="3" t="s">
        <v>14</v>
      </c>
      <c r="C1558" s="22" t="s">
        <v>13</v>
      </c>
      <c r="D1558" s="3" t="s">
        <v>16</v>
      </c>
      <c r="E1558" s="22" t="s">
        <v>12</v>
      </c>
      <c r="F1558" s="3" t="s">
        <v>18</v>
      </c>
      <c r="G1558" s="1"/>
      <c r="H1558" s="1"/>
      <c r="I1558" s="1"/>
      <c r="J1558" s="1"/>
    </row>
    <row r="1559" spans="1:10">
      <c r="A1559" s="3"/>
      <c r="B1559" s="40">
        <f>D1541</f>
        <v>6</v>
      </c>
      <c r="C1559" s="22" t="s">
        <v>17</v>
      </c>
      <c r="D1559" s="5">
        <f>F1559</f>
        <v>10</v>
      </c>
      <c r="E1559" s="22" t="s">
        <v>15</v>
      </c>
      <c r="F1559" s="40">
        <f>F1541</f>
        <v>10</v>
      </c>
      <c r="G1559" s="1"/>
      <c r="H1559" s="1"/>
      <c r="I1559" s="1"/>
      <c r="J1559" s="1"/>
    </row>
    <row r="1560" spans="1:10">
      <c r="A1560" s="3"/>
      <c r="B1560" s="3" t="s">
        <v>29</v>
      </c>
      <c r="C1560" s="22" t="s">
        <v>19</v>
      </c>
      <c r="D1560" s="3" t="s">
        <v>30</v>
      </c>
      <c r="E1560" s="22" t="s">
        <v>19</v>
      </c>
      <c r="F1560" s="3" t="s">
        <v>31</v>
      </c>
      <c r="G1560" s="1"/>
      <c r="H1560" s="1"/>
      <c r="I1560" s="1"/>
      <c r="J1560" s="1"/>
    </row>
    <row r="1561" spans="1:10">
      <c r="A1561" s="3"/>
      <c r="B1561" s="20">
        <f>B1548</f>
        <v>4.2283618333333328E-3</v>
      </c>
      <c r="C1561" s="1"/>
      <c r="D1561" s="20">
        <f>B1561</f>
        <v>4.2283618333333328E-3</v>
      </c>
      <c r="E1561" s="13"/>
      <c r="F1561" s="13">
        <f>H1541*(F1557+273.15)/F1559</f>
        <v>2.5370170999999995E-3</v>
      </c>
      <c r="G1561" s="1"/>
      <c r="H1561" s="1"/>
      <c r="I1561" s="1"/>
      <c r="J1561" s="1"/>
    </row>
    <row r="1562" spans="1:10">
      <c r="A1562" s="3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>
      <c r="A1563" s="24" t="s">
        <v>23</v>
      </c>
      <c r="B1563" s="27" t="s">
        <v>73</v>
      </c>
      <c r="C1563" s="29" t="s">
        <v>75</v>
      </c>
      <c r="D1563" s="27" t="s">
        <v>74</v>
      </c>
      <c r="E1563" s="29" t="s">
        <v>76</v>
      </c>
      <c r="F1563" s="11" t="s">
        <v>26</v>
      </c>
      <c r="G1563" s="27" t="s">
        <v>73</v>
      </c>
      <c r="H1563" s="29" t="s">
        <v>75</v>
      </c>
      <c r="I1563" s="27" t="s">
        <v>74</v>
      </c>
      <c r="J1563" s="29" t="s">
        <v>25</v>
      </c>
    </row>
    <row r="1564" spans="1:10">
      <c r="A1564" s="3"/>
      <c r="B1564" s="28">
        <f>H1541*(B1557+273.15)*(LN(D1561/B1561))</f>
        <v>0</v>
      </c>
      <c r="C1564" s="31">
        <f>(C1541*H1541*(D1557-(B1557+273.15)))*100</f>
        <v>4.2283618333333326</v>
      </c>
      <c r="D1564" s="31">
        <f>C1564+B1564</f>
        <v>4.2283618333333326</v>
      </c>
      <c r="E1564" s="31">
        <f>((C1541+1)*H1541*(D1557-(B1557+273.15)))*100</f>
        <v>5.9197065666666671</v>
      </c>
      <c r="F1564" s="1"/>
      <c r="G1564" s="31">
        <f>(H1541*((F1557+273.15)-D1557))*100</f>
        <v>-1.6913447333333331</v>
      </c>
      <c r="H1564" s="31">
        <f>(C1541*H1541*((F1557+273.15)-D1557))*100</f>
        <v>-4.2283618333333326</v>
      </c>
      <c r="I1564" s="31">
        <f>H1564+G1564</f>
        <v>-5.9197065666666653</v>
      </c>
      <c r="J1564" s="31">
        <f>((C1541+1)*H1541*((F1557+273.15)-D1557))*100</f>
        <v>-5.9197065666666671</v>
      </c>
    </row>
    <row r="1565" spans="1:10">
      <c r="A1565" s="3"/>
      <c r="B1565" s="1"/>
      <c r="C1565" s="1"/>
      <c r="D1565" s="1"/>
      <c r="E1565" s="1"/>
      <c r="F1565" s="1"/>
      <c r="G1565" s="1"/>
      <c r="I1565" s="1"/>
      <c r="J1565" s="1"/>
    </row>
    <row r="1566" spans="1:10">
      <c r="A1566" s="24" t="s">
        <v>27</v>
      </c>
      <c r="B1566" s="27" t="s">
        <v>73</v>
      </c>
      <c r="C1566" s="27" t="s">
        <v>74</v>
      </c>
      <c r="D1566" s="29" t="s">
        <v>75</v>
      </c>
      <c r="E1566" s="29" t="s">
        <v>76</v>
      </c>
      <c r="F1566" s="1"/>
      <c r="I1566" s="1"/>
      <c r="J1566" s="1"/>
    </row>
    <row r="1567" spans="1:10">
      <c r="A1567" s="3"/>
      <c r="B1567" s="31">
        <f>B1564+G1564</f>
        <v>-1.6913447333333331</v>
      </c>
      <c r="C1567" s="31">
        <f>D1564+I1564</f>
        <v>-1.6913447333333327</v>
      </c>
      <c r="D1567" s="28">
        <f>C1564+H1564</f>
        <v>0</v>
      </c>
      <c r="E1567" s="28">
        <f>E1564+J1564</f>
        <v>0</v>
      </c>
      <c r="F1567" s="1"/>
      <c r="H1567" s="1"/>
      <c r="I1567" s="1"/>
      <c r="J1567" s="1"/>
    </row>
    <row r="1569" spans="1:11">
      <c r="A1569" s="3" t="s">
        <v>0</v>
      </c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1">
      <c r="A1570" s="24" t="s">
        <v>1</v>
      </c>
      <c r="B1570" s="3" t="s">
        <v>32</v>
      </c>
      <c r="C1570" s="3" t="s">
        <v>78</v>
      </c>
      <c r="D1570" s="3" t="s">
        <v>60</v>
      </c>
      <c r="E1570" s="3" t="s">
        <v>62</v>
      </c>
      <c r="F1570" s="3" t="s">
        <v>61</v>
      </c>
      <c r="G1570" s="22" t="s">
        <v>33</v>
      </c>
      <c r="H1570" s="46"/>
      <c r="I1570" s="46"/>
      <c r="J1570" s="46"/>
    </row>
    <row r="1571" spans="1:11">
      <c r="A1571" s="3"/>
      <c r="B1571" s="4" t="s">
        <v>34</v>
      </c>
      <c r="C1571" s="5">
        <f>K1571</f>
        <v>2.72</v>
      </c>
      <c r="D1571" s="5">
        <f>K1572</f>
        <v>21.111999999999998</v>
      </c>
      <c r="E1571" s="5">
        <f>K1573</f>
        <v>6.3280000000000003</v>
      </c>
      <c r="F1571" s="5">
        <f>K1574</f>
        <v>0.48199999999999998</v>
      </c>
      <c r="G1571" s="32" t="s">
        <v>35</v>
      </c>
      <c r="H1571" s="46"/>
      <c r="I1571" s="46"/>
      <c r="J1571" s="46"/>
      <c r="K1571" s="1">
        <f>'ITEM Nº2'!F16</f>
        <v>2.72</v>
      </c>
    </row>
    <row r="1572" spans="1:11">
      <c r="A1572" s="3"/>
      <c r="B1572" s="1"/>
      <c r="C1572" s="1"/>
      <c r="D1572" s="1"/>
      <c r="E1572" s="1"/>
      <c r="F1572" s="1"/>
      <c r="G1572" s="1"/>
      <c r="H1572" s="46"/>
      <c r="I1572" s="46"/>
      <c r="J1572" s="46"/>
      <c r="K1572" s="1">
        <f>'ITEM Nº2'!F17</f>
        <v>21.111999999999998</v>
      </c>
    </row>
    <row r="1573" spans="1:11">
      <c r="A1573" s="3" t="s">
        <v>81</v>
      </c>
      <c r="B1573" s="3" t="s">
        <v>36</v>
      </c>
      <c r="C1573" s="3" t="s">
        <v>37</v>
      </c>
      <c r="D1573" s="3" t="s">
        <v>38</v>
      </c>
      <c r="E1573" s="3" t="s">
        <v>39</v>
      </c>
      <c r="F1573" s="3"/>
      <c r="G1573" s="1"/>
      <c r="H1573" s="46"/>
      <c r="I1573" s="46"/>
      <c r="J1573" s="46"/>
      <c r="K1573" s="1">
        <f>'ITEM Nº2'!F18</f>
        <v>6.3280000000000003</v>
      </c>
    </row>
    <row r="1574" spans="1:11">
      <c r="A1574" s="3"/>
      <c r="B1574" s="25">
        <f>ROUND(C1571*2.20462,2)</f>
        <v>6</v>
      </c>
      <c r="C1574" s="25">
        <f>ROUND(D1571*1.8+32,2)</f>
        <v>70</v>
      </c>
      <c r="D1574" s="25">
        <f>ROUND(E1571*(14.6959793/1.03326),2)</f>
        <v>90</v>
      </c>
      <c r="E1574" s="25">
        <f>ROUND(F1571*(3.28084^3),2)</f>
        <v>17.02</v>
      </c>
      <c r="F1574" s="13"/>
      <c r="G1574" s="1"/>
      <c r="H1574" s="46"/>
      <c r="I1574" s="46"/>
      <c r="J1574" s="46"/>
      <c r="K1574" s="1">
        <f>'ITEM Nº2'!F19</f>
        <v>0.48199999999999998</v>
      </c>
    </row>
    <row r="1575" spans="1:11">
      <c r="A1575" s="3"/>
      <c r="B1575" s="25"/>
      <c r="C1575" s="23"/>
      <c r="D1575" s="23"/>
      <c r="E1575" s="25"/>
      <c r="G1575" s="1"/>
      <c r="H1575" s="46"/>
      <c r="I1575" s="46"/>
      <c r="J1575" s="46"/>
    </row>
    <row r="1576" spans="1:11">
      <c r="A1576" s="3" t="s">
        <v>82</v>
      </c>
      <c r="B1576" s="23">
        <f>ROUND(B1574,0)</f>
        <v>6</v>
      </c>
      <c r="C1576" s="23">
        <f>ROUND(C1574,0)</f>
        <v>70</v>
      </c>
      <c r="D1576" s="23">
        <f>ROUND(D1574,0)</f>
        <v>90</v>
      </c>
      <c r="E1576" s="23">
        <f>ROUND(E1574,0)</f>
        <v>17</v>
      </c>
      <c r="F1576" s="21"/>
      <c r="G1576" s="1"/>
      <c r="H1576" s="46"/>
      <c r="I1576" s="46"/>
      <c r="J1576" s="46"/>
    </row>
    <row r="1577" spans="1:11">
      <c r="A1577" s="3"/>
      <c r="B1577" s="25"/>
      <c r="C1577" s="23"/>
      <c r="D1577" s="23"/>
      <c r="E1577" s="25"/>
      <c r="G1577" s="1"/>
    </row>
    <row r="1578" spans="1:11">
      <c r="A1578" s="3" t="s">
        <v>40</v>
      </c>
      <c r="B1578" s="3" t="s">
        <v>37</v>
      </c>
      <c r="C1578" s="3" t="s">
        <v>98</v>
      </c>
      <c r="D1578" s="4" t="s">
        <v>97</v>
      </c>
      <c r="E1578" s="3" t="s">
        <v>96</v>
      </c>
      <c r="F1578" s="3" t="s">
        <v>95</v>
      </c>
      <c r="H1578" s="47" t="s">
        <v>89</v>
      </c>
      <c r="I1578" s="48"/>
      <c r="J1578" s="49"/>
    </row>
    <row r="1579" spans="1:11">
      <c r="A1579" s="3"/>
      <c r="B1579" s="17">
        <f>C1576</f>
        <v>70</v>
      </c>
      <c r="C1579" s="1">
        <v>0.25609999999999999</v>
      </c>
      <c r="D1579" s="1">
        <v>28.06</v>
      </c>
      <c r="E1579" s="1">
        <v>1.6029999999999999E-2</v>
      </c>
      <c r="F1579" s="1">
        <f>ROUND(E1576/B1576,3)</f>
        <v>2.8330000000000002</v>
      </c>
      <c r="H1579" s="1"/>
      <c r="I1579" s="1"/>
      <c r="J1579" s="1"/>
    </row>
    <row r="1580" spans="1:11">
      <c r="A1580" s="3"/>
      <c r="B1580" s="3"/>
      <c r="C1580" s="1"/>
      <c r="D1580" s="1"/>
      <c r="E1580" s="1"/>
      <c r="F1580" s="1"/>
      <c r="G1580" s="1"/>
      <c r="H1580" s="1"/>
      <c r="I1580" s="1"/>
      <c r="J1580" s="1"/>
    </row>
    <row r="1581" spans="1:11">
      <c r="A1581" s="3"/>
      <c r="B1581" s="3" t="s">
        <v>38</v>
      </c>
      <c r="C1581" s="3" t="s">
        <v>38</v>
      </c>
      <c r="D1581" s="3" t="s">
        <v>45</v>
      </c>
      <c r="E1581" s="3" t="s">
        <v>46</v>
      </c>
      <c r="F1581" s="4" t="s">
        <v>47</v>
      </c>
      <c r="G1581" s="4" t="s">
        <v>48</v>
      </c>
      <c r="H1581" s="50" t="str">
        <f>IF(E1579=D1585,"líquido saturado",IF(E1579&lt;D1585,"líquido comprimido",IF(E1579&lt;E1585,"mezcla L+V",IF(E1579=E1585,"vapor saturado","vapor recalentado"))))</f>
        <v>líquido comprimido</v>
      </c>
      <c r="I1581" s="51"/>
      <c r="J1581" s="15" t="s">
        <v>99</v>
      </c>
    </row>
    <row r="1582" spans="1:11">
      <c r="A1582" s="3"/>
      <c r="B1582" s="17">
        <f>D1576</f>
        <v>90</v>
      </c>
      <c r="C1582" s="1">
        <v>96.16</v>
      </c>
      <c r="D1582" s="1">
        <v>1.771E-2</v>
      </c>
      <c r="E1582" s="1">
        <v>4.5979999999999999</v>
      </c>
      <c r="F1582" s="1">
        <v>295.27999999999997</v>
      </c>
      <c r="G1582" s="1">
        <v>1104.5999999999999</v>
      </c>
      <c r="J1582" s="1">
        <f>D1579</f>
        <v>28.06</v>
      </c>
    </row>
    <row r="1583" spans="1:11">
      <c r="A1583" s="3"/>
      <c r="B1583" s="1"/>
      <c r="C1583" s="1">
        <v>89.64</v>
      </c>
      <c r="D1583" s="1">
        <v>1.7659999999999999E-2</v>
      </c>
      <c r="E1583" s="1">
        <v>4.9139999999999997</v>
      </c>
      <c r="F1583" s="1">
        <v>290.11</v>
      </c>
      <c r="G1583" s="1">
        <v>1103.7</v>
      </c>
      <c r="H1583" s="35" t="s">
        <v>100</v>
      </c>
      <c r="I1583" s="34" t="str">
        <f>IF(F1579&gt;D1585,IF(F1579&lt;E1585,"mezcla L+V","vapor recalentado"),"líquido comprimido")</f>
        <v>mezcla L+V</v>
      </c>
      <c r="J1583" s="1"/>
    </row>
    <row r="1584" spans="1:11">
      <c r="A1584" s="3"/>
      <c r="B1584" s="1"/>
      <c r="C1584" s="1">
        <f>C1582-C1583</f>
        <v>6.519999999999996</v>
      </c>
      <c r="D1584" s="1">
        <f>D1582-D1583</f>
        <v>5.0000000000001432E-5</v>
      </c>
      <c r="E1584" s="1">
        <f>E1582-E1583</f>
        <v>-0.31599999999999984</v>
      </c>
      <c r="F1584" s="1">
        <f>F1582-F1583</f>
        <v>5.1699999999999591</v>
      </c>
      <c r="G1584" s="1">
        <f>G1582-G1583</f>
        <v>0.89999999999986358</v>
      </c>
      <c r="H1584" s="1"/>
      <c r="I1584" s="1"/>
      <c r="J1584" s="1"/>
    </row>
    <row r="1585" spans="1:10">
      <c r="A1585" s="3"/>
      <c r="B1585" s="1"/>
      <c r="C1585" s="1"/>
      <c r="D1585" s="1">
        <f>ROUND(D1582+(D1584/C1584)*(B1582-C1582),4)</f>
        <v>1.77E-2</v>
      </c>
      <c r="E1585" s="1">
        <f>ROUND(E1582+(E1584/C1584)*(B1582-C1582),3)</f>
        <v>4.8970000000000002</v>
      </c>
      <c r="F1585" s="1">
        <f>ROUND(F1582+(F1584/C1584)*(B1582-C1582),2)</f>
        <v>290.39999999999998</v>
      </c>
      <c r="G1585" s="1">
        <f>ROUND(G1582+(G1584/C1584)*(B1582-C1582),1)</f>
        <v>1103.7</v>
      </c>
      <c r="H1585" s="1"/>
      <c r="I1585" s="1"/>
      <c r="J1585" s="1"/>
    </row>
    <row r="1586" spans="1:10">
      <c r="A1586" s="3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>
      <c r="A1587" s="3"/>
      <c r="B1587" s="3" t="s">
        <v>45</v>
      </c>
      <c r="C1587" s="3" t="s">
        <v>46</v>
      </c>
      <c r="D1587" s="3" t="s">
        <v>49</v>
      </c>
      <c r="E1587" s="15" t="s">
        <v>50</v>
      </c>
      <c r="F1587" s="11" t="s">
        <v>51</v>
      </c>
      <c r="G1587" s="16" t="s">
        <v>52</v>
      </c>
      <c r="H1587" s="4" t="s">
        <v>53</v>
      </c>
      <c r="I1587" s="4" t="s">
        <v>54</v>
      </c>
      <c r="J1587" s="1"/>
    </row>
    <row r="1588" spans="1:10">
      <c r="A1588" s="3"/>
      <c r="B1588" s="1">
        <f>D1585</f>
        <v>1.77E-2</v>
      </c>
      <c r="C1588" s="1">
        <f>E1585</f>
        <v>4.8970000000000002</v>
      </c>
      <c r="D1588" s="1">
        <f>ROUND(((F1579-B1588)/(C1588-B1588)),4)</f>
        <v>0.57699999999999996</v>
      </c>
      <c r="E1588" s="1">
        <f>ROUND((1-D1588)*F1585+G1585*D1588,1)</f>
        <v>759.7</v>
      </c>
      <c r="F1588" s="1"/>
      <c r="G1588" s="1">
        <f>(E1588-J1582)</f>
        <v>731.6400000000001</v>
      </c>
      <c r="H1588" s="1">
        <f>ROUND(D1576*(F1579-E1579)*(0.000947831/0.737562)*144,2)</f>
        <v>46.92</v>
      </c>
      <c r="I1588" s="1">
        <f>G1588+H1588</f>
        <v>778.56000000000006</v>
      </c>
      <c r="J1588" s="1"/>
    </row>
    <row r="1589" spans="1:10">
      <c r="A1589" s="3"/>
      <c r="E1589" s="1"/>
      <c r="F1589" s="1"/>
      <c r="G1589" s="1"/>
      <c r="H1589" s="1"/>
      <c r="I1589" s="1"/>
    </row>
    <row r="1590" spans="1:10">
      <c r="A1590" s="3"/>
      <c r="B1590" s="24" t="s">
        <v>55</v>
      </c>
      <c r="C1590" s="12" t="s">
        <v>56</v>
      </c>
      <c r="D1590" s="3" t="s">
        <v>90</v>
      </c>
      <c r="E1590" s="3" t="s">
        <v>91</v>
      </c>
      <c r="F1590" s="4" t="s">
        <v>92</v>
      </c>
      <c r="G1590" s="3" t="s">
        <v>93</v>
      </c>
      <c r="H1590" s="4" t="s">
        <v>94</v>
      </c>
      <c r="I1590" s="16" t="s">
        <v>52</v>
      </c>
      <c r="J1590" s="4" t="s">
        <v>53</v>
      </c>
    </row>
    <row r="1591" spans="1:10">
      <c r="A1591" s="3"/>
      <c r="B1591" s="14"/>
      <c r="C1591" s="21">
        <f>F1579</f>
        <v>2.8330000000000002</v>
      </c>
      <c r="D1591" s="1">
        <v>2.9569999999999999</v>
      </c>
      <c r="E1591" s="1">
        <v>153.01</v>
      </c>
      <c r="F1591" s="1">
        <v>1110.7</v>
      </c>
      <c r="G1591" s="1">
        <f>E1594</f>
        <v>160.19999999999999</v>
      </c>
      <c r="H1591" s="1">
        <f>F1594</f>
        <v>1111.2</v>
      </c>
      <c r="I1591" s="1">
        <f>(H1591-E1588)</f>
        <v>351.5</v>
      </c>
      <c r="J1591" s="1">
        <v>0</v>
      </c>
    </row>
    <row r="1592" spans="1:10">
      <c r="A1592" s="3"/>
      <c r="C1592" s="1"/>
      <c r="D1592" s="1">
        <v>2.7850000000000001</v>
      </c>
      <c r="E1592" s="1">
        <v>162.93</v>
      </c>
      <c r="F1592" s="1">
        <v>1111.4000000000001</v>
      </c>
      <c r="G1592" s="1"/>
      <c r="H1592" s="1"/>
      <c r="I1592" s="1"/>
      <c r="J1592" s="4"/>
    </row>
    <row r="1593" spans="1:10">
      <c r="A1593" s="3"/>
      <c r="C1593" s="1"/>
      <c r="D1593" s="1">
        <f>D1591-D1592</f>
        <v>0.17199999999999971</v>
      </c>
      <c r="E1593" s="1">
        <f>E1591-E1592</f>
        <v>-9.9200000000000159</v>
      </c>
      <c r="F1593" s="1">
        <f>F1591-F1592</f>
        <v>-0.70000000000004547</v>
      </c>
      <c r="G1593" s="1"/>
      <c r="H1593" s="1"/>
      <c r="I1593" s="1"/>
      <c r="J1593" s="5"/>
    </row>
    <row r="1594" spans="1:10">
      <c r="A1594" s="3"/>
      <c r="B1594" s="1"/>
      <c r="C1594" s="1"/>
      <c r="D1594" s="1"/>
      <c r="E1594" s="1">
        <f>ROUND(E1591+(E1593/D1593)*(C1591-D1591),1)</f>
        <v>160.19999999999999</v>
      </c>
      <c r="F1594" s="1">
        <f>ROUND(F1591+(F1593/D1593)*(C1591-D1591),1)</f>
        <v>1111.2</v>
      </c>
      <c r="G1594" s="1"/>
      <c r="H1594" s="1"/>
      <c r="I1594" s="1"/>
      <c r="J1594" s="5"/>
    </row>
    <row r="1595" spans="1:10">
      <c r="A1595" s="3"/>
    </row>
    <row r="1596" spans="1:10">
      <c r="A1596" s="3"/>
      <c r="B1596" s="4" t="s">
        <v>54</v>
      </c>
    </row>
    <row r="1597" spans="1:10">
      <c r="A1597" s="3"/>
      <c r="B1597" s="1">
        <f>I1591</f>
        <v>351.5</v>
      </c>
      <c r="I1597" s="5"/>
      <c r="J1597" s="5"/>
    </row>
    <row r="1598" spans="1:10">
      <c r="A1598" s="3"/>
      <c r="I1598" s="5"/>
      <c r="J1598" s="5"/>
    </row>
    <row r="1599" spans="1:10">
      <c r="A1599" s="3" t="s">
        <v>79</v>
      </c>
      <c r="B1599" s="27" t="s">
        <v>57</v>
      </c>
      <c r="C1599" s="27" t="s">
        <v>71</v>
      </c>
      <c r="D1599" s="27" t="s">
        <v>69</v>
      </c>
      <c r="E1599" s="27" t="s">
        <v>68</v>
      </c>
      <c r="F1599" s="27" t="s">
        <v>70</v>
      </c>
      <c r="G1599" s="27" t="s">
        <v>72</v>
      </c>
    </row>
    <row r="1600" spans="1:10">
      <c r="A1600" s="3"/>
      <c r="B1600" s="28">
        <f>G1591</f>
        <v>160.19999999999999</v>
      </c>
      <c r="C1600" s="28">
        <f>ROUND((I1588+B1597)*B1576,1)</f>
        <v>6780.4</v>
      </c>
      <c r="D1600" s="28">
        <f>ROUND((H1588+J1591)*B1576,1)</f>
        <v>281.5</v>
      </c>
      <c r="E1600" s="28">
        <f>ROUND(B1600*(100/14.50381),1)</f>
        <v>1104.5</v>
      </c>
      <c r="F1600" s="28">
        <f>ROUND(D1600*(1/0.947831),1)</f>
        <v>297</v>
      </c>
      <c r="G1600" s="28">
        <f>ROUND(C1600*(1/0.947831),1)</f>
        <v>7153.6</v>
      </c>
    </row>
    <row r="1602" spans="1:11">
      <c r="A1602" s="3" t="s">
        <v>167</v>
      </c>
    </row>
    <row r="1603" spans="1:11">
      <c r="A1603" s="3" t="s">
        <v>59</v>
      </c>
      <c r="B1603" s="1"/>
      <c r="C1603" s="1"/>
      <c r="D1603" s="1"/>
      <c r="E1603" s="1"/>
      <c r="F1603" s="1"/>
      <c r="G1603" s="1"/>
      <c r="H1603" s="1"/>
      <c r="I1603" s="1"/>
    </row>
    <row r="1604" spans="1:11">
      <c r="A1604" s="24" t="s">
        <v>1</v>
      </c>
      <c r="B1604" s="3" t="s">
        <v>2</v>
      </c>
      <c r="C1604" s="3" t="s">
        <v>3</v>
      </c>
      <c r="D1604" s="3" t="s">
        <v>14</v>
      </c>
      <c r="E1604" s="3" t="s">
        <v>7</v>
      </c>
      <c r="F1604" s="3" t="s">
        <v>151</v>
      </c>
      <c r="G1604" s="3" t="s">
        <v>11</v>
      </c>
      <c r="H1604" s="19" t="s">
        <v>77</v>
      </c>
    </row>
    <row r="1605" spans="1:11">
      <c r="A1605" s="3"/>
      <c r="B1605" s="3" t="s">
        <v>5</v>
      </c>
      <c r="C1605" s="6">
        <v>2.5</v>
      </c>
      <c r="D1605" s="1">
        <f>K1605</f>
        <v>6.5</v>
      </c>
      <c r="E1605" s="18">
        <f>K1606</f>
        <v>32.5</v>
      </c>
      <c r="F1605" s="8">
        <f>K1607</f>
        <v>10.5</v>
      </c>
      <c r="G1605" s="1">
        <f>K1608</f>
        <v>32.5</v>
      </c>
      <c r="H1605" s="7">
        <v>8.3139999999999993E-5</v>
      </c>
      <c r="K1605" s="1">
        <f>'ITEM Nº1'!G17</f>
        <v>6.5</v>
      </c>
    </row>
    <row r="1606" spans="1:11">
      <c r="A1606" s="3"/>
      <c r="B1606" s="1"/>
      <c r="C1606" s="1"/>
      <c r="D1606" s="5"/>
      <c r="E1606" s="4"/>
      <c r="F1606" s="5"/>
      <c r="K1606" s="1">
        <f>'ITEM Nº1'!G18</f>
        <v>32.5</v>
      </c>
    </row>
    <row r="1607" spans="1:11">
      <c r="A1607" s="24" t="s">
        <v>6</v>
      </c>
      <c r="B1607" s="3" t="s">
        <v>7</v>
      </c>
      <c r="C1607" s="22" t="s">
        <v>8</v>
      </c>
      <c r="D1607" s="3" t="s">
        <v>9</v>
      </c>
      <c r="E1607" s="22" t="s">
        <v>10</v>
      </c>
      <c r="F1607" s="3" t="s">
        <v>11</v>
      </c>
      <c r="H1607" s="1"/>
      <c r="K1607" s="1">
        <f>'ITEM Nº1'!G19</f>
        <v>10.5</v>
      </c>
    </row>
    <row r="1608" spans="1:11">
      <c r="A1608" s="3"/>
      <c r="B1608" s="40">
        <f>E1605</f>
        <v>32.5</v>
      </c>
      <c r="D1608" s="9">
        <f>((D1610*D1612)/H1605)</f>
        <v>189.21190476190472</v>
      </c>
      <c r="F1608" s="40">
        <f>G1605</f>
        <v>32.5</v>
      </c>
      <c r="K1608" s="1">
        <f>'ITEM Nº1'!G20</f>
        <v>32.5</v>
      </c>
    </row>
    <row r="1609" spans="1:11">
      <c r="A1609" s="3"/>
      <c r="B1609" s="3" t="s">
        <v>14</v>
      </c>
      <c r="C1609" s="22" t="s">
        <v>12</v>
      </c>
      <c r="D1609" s="3" t="s">
        <v>80</v>
      </c>
      <c r="E1609" s="22" t="s">
        <v>13</v>
      </c>
      <c r="F1609" s="3" t="s">
        <v>151</v>
      </c>
    </row>
    <row r="1610" spans="1:11">
      <c r="A1610" s="3"/>
      <c r="B1610" s="40">
        <f>D1605</f>
        <v>6.5</v>
      </c>
      <c r="C1610" s="22" t="s">
        <v>15</v>
      </c>
      <c r="D1610" s="5">
        <f>B1610</f>
        <v>6.5</v>
      </c>
      <c r="E1610" s="22" t="s">
        <v>17</v>
      </c>
      <c r="F1610" s="40">
        <f>F1605</f>
        <v>10.5</v>
      </c>
    </row>
    <row r="1611" spans="1:11">
      <c r="A1611" s="3"/>
      <c r="B1611" s="3" t="s">
        <v>29</v>
      </c>
      <c r="C1611" s="22" t="s">
        <v>19</v>
      </c>
      <c r="D1611" s="3" t="s">
        <v>30</v>
      </c>
      <c r="E1611" s="22" t="s">
        <v>19</v>
      </c>
      <c r="F1611" s="3" t="s">
        <v>31</v>
      </c>
    </row>
    <row r="1612" spans="1:11">
      <c r="A1612" s="3"/>
      <c r="B1612" s="10">
        <f>(H1605*(B1608+273.15)/B1610)</f>
        <v>3.9094986153846148E-3</v>
      </c>
      <c r="C1612" s="10"/>
      <c r="D1612" s="10">
        <f>F1612</f>
        <v>2.4201658095238088E-3</v>
      </c>
      <c r="E1612" s="10"/>
      <c r="F1612" s="10">
        <f>(H1605*(F1608+273.15)/F1610)</f>
        <v>2.4201658095238088E-3</v>
      </c>
    </row>
    <row r="1613" spans="1:11">
      <c r="A1613" s="3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1">
      <c r="A1614" s="24" t="s">
        <v>23</v>
      </c>
      <c r="B1614" s="27" t="s">
        <v>73</v>
      </c>
      <c r="C1614" s="29" t="s">
        <v>75</v>
      </c>
      <c r="D1614" s="27" t="s">
        <v>74</v>
      </c>
      <c r="E1614" s="29" t="s">
        <v>76</v>
      </c>
      <c r="F1614" s="11" t="s">
        <v>26</v>
      </c>
      <c r="G1614" s="27" t="s">
        <v>73</v>
      </c>
      <c r="H1614" s="29" t="s">
        <v>75</v>
      </c>
      <c r="I1614" s="27" t="s">
        <v>24</v>
      </c>
      <c r="J1614" s="29" t="s">
        <v>76</v>
      </c>
    </row>
    <row r="1615" spans="1:11">
      <c r="A1615" s="3"/>
      <c r="B1615" s="31">
        <f>ROUND((H1605*(D1608-(B1608+273.15)))*(1/0.01),2)</f>
        <v>-0.97</v>
      </c>
      <c r="C1615" s="31">
        <f>ROUND((C1605*H1605*(D1608-(B1608+273.15)))*(1/0.01),2)</f>
        <v>-2.42</v>
      </c>
      <c r="D1615" s="31">
        <f>C1615+B1615</f>
        <v>-3.3899999999999997</v>
      </c>
      <c r="E1615" s="31">
        <f>ROUND(((C1605+1)*H1605*(D1608-(B1608+273.15)))*(1/0.01),2)</f>
        <v>-3.39</v>
      </c>
      <c r="F1615" s="10"/>
      <c r="G1615" s="31">
        <f>ROUND(H1605*(F1608+273.15)*(LN(F1612/D1612)),2)</f>
        <v>0</v>
      </c>
      <c r="H1615" s="31">
        <f>ROUND((C1605*H1605*((F1608+273.15)-D1608))*100,2)</f>
        <v>2.42</v>
      </c>
      <c r="I1615" s="31">
        <f>H1615+G1615</f>
        <v>2.42</v>
      </c>
      <c r="J1615" s="31">
        <f>ROUND(((C1605+1)*H1605*((F1608+273.15)-D1608))*100,2)</f>
        <v>3.39</v>
      </c>
    </row>
    <row r="1616" spans="1:11">
      <c r="A1616" s="3"/>
      <c r="B1616" s="1"/>
      <c r="C1616" s="1"/>
      <c r="D1616" s="1"/>
      <c r="E1616" s="1"/>
      <c r="F1616" s="1"/>
      <c r="G1616" s="1"/>
      <c r="H1616" s="1"/>
      <c r="J1616" s="1"/>
    </row>
    <row r="1617" spans="1:10">
      <c r="A1617" s="24" t="s">
        <v>27</v>
      </c>
      <c r="B1617" s="27" t="s">
        <v>73</v>
      </c>
      <c r="C1617" s="27" t="s">
        <v>74</v>
      </c>
      <c r="D1617" s="29" t="s">
        <v>75</v>
      </c>
      <c r="E1617" s="29" t="s">
        <v>76</v>
      </c>
      <c r="G1617" s="1"/>
      <c r="H1617" s="1"/>
      <c r="J1617" s="1"/>
    </row>
    <row r="1618" spans="1:10">
      <c r="A1618" s="3"/>
      <c r="B1618" s="31">
        <f>B1615+G1615</f>
        <v>-0.97</v>
      </c>
      <c r="C1618" s="31">
        <f>D1615+I1615</f>
        <v>-0.96999999999999975</v>
      </c>
      <c r="D1618" s="31">
        <f>C1615+H1615</f>
        <v>0</v>
      </c>
      <c r="E1618" s="31">
        <f>E1615+J1615</f>
        <v>0</v>
      </c>
      <c r="G1618" s="1"/>
      <c r="H1618" s="1"/>
      <c r="I1618" s="1"/>
      <c r="J1618" s="1"/>
    </row>
    <row r="1619" spans="1:10">
      <c r="A1619" s="3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>
      <c r="A1620" s="24" t="s">
        <v>28</v>
      </c>
      <c r="B1620" s="3" t="s">
        <v>7</v>
      </c>
      <c r="C1620" s="22" t="s">
        <v>8</v>
      </c>
      <c r="D1620" s="3" t="s">
        <v>9</v>
      </c>
      <c r="E1620" s="22" t="s">
        <v>10</v>
      </c>
      <c r="F1620" s="3" t="s">
        <v>11</v>
      </c>
      <c r="G1620" s="1"/>
      <c r="H1620" s="1"/>
      <c r="I1620" s="1"/>
      <c r="J1620" s="1"/>
    </row>
    <row r="1621" spans="1:10">
      <c r="A1621" s="3"/>
      <c r="B1621" s="40">
        <f>E1605</f>
        <v>32.5</v>
      </c>
      <c r="D1621" s="9">
        <f>(D1623*D1625/H1605)</f>
        <v>493.74230769230769</v>
      </c>
      <c r="F1621" s="40">
        <f>G1605</f>
        <v>32.5</v>
      </c>
      <c r="G1621" s="1"/>
      <c r="H1621" s="1"/>
      <c r="I1621" s="1"/>
      <c r="J1621" s="1"/>
    </row>
    <row r="1622" spans="1:10">
      <c r="A1622" s="3"/>
      <c r="B1622" s="3" t="s">
        <v>14</v>
      </c>
      <c r="C1622" s="22" t="s">
        <v>13</v>
      </c>
      <c r="D1622" s="3" t="s">
        <v>16</v>
      </c>
      <c r="E1622" s="22" t="s">
        <v>12</v>
      </c>
      <c r="F1622" s="3" t="s">
        <v>18</v>
      </c>
      <c r="G1622" s="1"/>
      <c r="H1622" s="1"/>
      <c r="I1622" s="1"/>
      <c r="J1622" s="1"/>
    </row>
    <row r="1623" spans="1:10">
      <c r="A1623" s="3"/>
      <c r="B1623" s="40">
        <f>D1605</f>
        <v>6.5</v>
      </c>
      <c r="C1623" s="22" t="s">
        <v>17</v>
      </c>
      <c r="D1623" s="5">
        <f>F1623</f>
        <v>10.5</v>
      </c>
      <c r="E1623" s="22" t="s">
        <v>15</v>
      </c>
      <c r="F1623" s="40">
        <f>F1605</f>
        <v>10.5</v>
      </c>
      <c r="G1623" s="1"/>
      <c r="H1623" s="1"/>
      <c r="I1623" s="1"/>
      <c r="J1623" s="1"/>
    </row>
    <row r="1624" spans="1:10">
      <c r="A1624" s="3"/>
      <c r="B1624" s="3" t="s">
        <v>29</v>
      </c>
      <c r="C1624" s="22" t="s">
        <v>19</v>
      </c>
      <c r="D1624" s="3" t="s">
        <v>30</v>
      </c>
      <c r="E1624" s="22" t="s">
        <v>19</v>
      </c>
      <c r="F1624" s="3" t="s">
        <v>31</v>
      </c>
      <c r="G1624" s="1"/>
      <c r="H1624" s="1"/>
      <c r="I1624" s="1"/>
      <c r="J1624" s="1"/>
    </row>
    <row r="1625" spans="1:10">
      <c r="A1625" s="3"/>
      <c r="B1625" s="20">
        <f>B1612</f>
        <v>3.9094986153846148E-3</v>
      </c>
      <c r="C1625" s="1"/>
      <c r="D1625" s="20">
        <f>B1625</f>
        <v>3.9094986153846148E-3</v>
      </c>
      <c r="E1625" s="13"/>
      <c r="F1625" s="13">
        <f>H1605*(F1621+273.15)/F1623</f>
        <v>2.4201658095238088E-3</v>
      </c>
      <c r="G1625" s="1"/>
      <c r="H1625" s="1"/>
      <c r="I1625" s="1"/>
      <c r="J1625" s="1"/>
    </row>
    <row r="1626" spans="1:10">
      <c r="A1626" s="3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>
      <c r="A1627" s="24" t="s">
        <v>23</v>
      </c>
      <c r="B1627" s="27" t="s">
        <v>73</v>
      </c>
      <c r="C1627" s="29" t="s">
        <v>75</v>
      </c>
      <c r="D1627" s="27" t="s">
        <v>74</v>
      </c>
      <c r="E1627" s="29" t="s">
        <v>76</v>
      </c>
      <c r="F1627" s="11" t="s">
        <v>26</v>
      </c>
      <c r="G1627" s="27" t="s">
        <v>73</v>
      </c>
      <c r="H1627" s="29" t="s">
        <v>75</v>
      </c>
      <c r="I1627" s="27" t="s">
        <v>74</v>
      </c>
      <c r="J1627" s="29" t="s">
        <v>25</v>
      </c>
    </row>
    <row r="1628" spans="1:10">
      <c r="A1628" s="3"/>
      <c r="B1628" s="28">
        <f>H1605*(B1621+273.15)*(LN(D1625/B1625))</f>
        <v>0</v>
      </c>
      <c r="C1628" s="31">
        <f>(C1605*H1605*(D1621-(B1621+273.15)))*100</f>
        <v>3.9094986153846154</v>
      </c>
      <c r="D1628" s="31">
        <f>C1628+B1628</f>
        <v>3.9094986153846154</v>
      </c>
      <c r="E1628" s="31">
        <f>((C1605+1)*H1605*(D1621-(B1621+273.15)))*100</f>
        <v>5.4732980615384621</v>
      </c>
      <c r="F1628" s="1"/>
      <c r="G1628" s="31">
        <f>(H1605*((F1621+273.15)-D1621))*100</f>
        <v>-1.5637994461538463</v>
      </c>
      <c r="H1628" s="31">
        <f>(C1605*H1605*((F1621+273.15)-D1621))*100</f>
        <v>-3.9094986153846154</v>
      </c>
      <c r="I1628" s="31">
        <f>H1628+G1628</f>
        <v>-5.4732980615384612</v>
      </c>
      <c r="J1628" s="31">
        <f>((C1605+1)*H1605*((F1621+273.15)-D1621))*100</f>
        <v>-5.4732980615384621</v>
      </c>
    </row>
    <row r="1629" spans="1:10">
      <c r="A1629" s="3"/>
      <c r="B1629" s="1"/>
      <c r="C1629" s="1"/>
      <c r="D1629" s="1"/>
      <c r="E1629" s="1"/>
      <c r="F1629" s="1"/>
      <c r="G1629" s="1"/>
      <c r="I1629" s="1"/>
      <c r="J1629" s="1"/>
    </row>
    <row r="1630" spans="1:10">
      <c r="A1630" s="24" t="s">
        <v>27</v>
      </c>
      <c r="B1630" s="27" t="s">
        <v>73</v>
      </c>
      <c r="C1630" s="27" t="s">
        <v>74</v>
      </c>
      <c r="D1630" s="29" t="s">
        <v>75</v>
      </c>
      <c r="E1630" s="29" t="s">
        <v>76</v>
      </c>
      <c r="F1630" s="1"/>
      <c r="I1630" s="1"/>
      <c r="J1630" s="1"/>
    </row>
    <row r="1631" spans="1:10">
      <c r="A1631" s="3"/>
      <c r="B1631" s="31">
        <f>B1628+G1628</f>
        <v>-1.5637994461538463</v>
      </c>
      <c r="C1631" s="31">
        <f>D1628+I1628</f>
        <v>-1.5637994461538458</v>
      </c>
      <c r="D1631" s="28">
        <f>C1628+H1628</f>
        <v>0</v>
      </c>
      <c r="E1631" s="28">
        <f>E1628+J1628</f>
        <v>0</v>
      </c>
      <c r="F1631" s="1"/>
      <c r="H1631" s="1"/>
      <c r="I1631" s="1"/>
      <c r="J1631" s="1"/>
    </row>
    <row r="1633" spans="1:11">
      <c r="A1633" s="3" t="s">
        <v>0</v>
      </c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1">
      <c r="A1634" s="24" t="s">
        <v>1</v>
      </c>
      <c r="B1634" s="3" t="s">
        <v>32</v>
      </c>
      <c r="C1634" s="3" t="s">
        <v>78</v>
      </c>
      <c r="D1634" s="3" t="s">
        <v>60</v>
      </c>
      <c r="E1634" s="3" t="s">
        <v>62</v>
      </c>
      <c r="F1634" s="3" t="s">
        <v>61</v>
      </c>
      <c r="G1634" s="22" t="s">
        <v>33</v>
      </c>
      <c r="H1634" s="46"/>
      <c r="I1634" s="46"/>
      <c r="J1634" s="46"/>
    </row>
    <row r="1635" spans="1:11">
      <c r="A1635" s="3"/>
      <c r="B1635" s="4" t="s">
        <v>34</v>
      </c>
      <c r="C1635" s="5">
        <f>K1635</f>
        <v>2.72</v>
      </c>
      <c r="D1635" s="5">
        <f>K1636</f>
        <v>21.111999999999998</v>
      </c>
      <c r="E1635" s="5">
        <f>K1637</f>
        <v>6.3280000000000003</v>
      </c>
      <c r="F1635" s="5">
        <f>K1638</f>
        <v>0.48199999999999998</v>
      </c>
      <c r="G1635" s="32" t="s">
        <v>35</v>
      </c>
      <c r="H1635" s="46"/>
      <c r="I1635" s="46"/>
      <c r="J1635" s="46"/>
      <c r="K1635" s="1">
        <f>'ITEM Nº2'!G16</f>
        <v>2.72</v>
      </c>
    </row>
    <row r="1636" spans="1:11">
      <c r="A1636" s="3"/>
      <c r="B1636" s="1"/>
      <c r="C1636" s="1"/>
      <c r="D1636" s="1"/>
      <c r="E1636" s="1"/>
      <c r="F1636" s="1"/>
      <c r="G1636" s="1"/>
      <c r="H1636" s="46"/>
      <c r="I1636" s="46"/>
      <c r="J1636" s="46"/>
      <c r="K1636" s="1">
        <f>'ITEM Nº2'!G17</f>
        <v>21.111999999999998</v>
      </c>
    </row>
    <row r="1637" spans="1:11">
      <c r="A1637" s="3" t="s">
        <v>81</v>
      </c>
      <c r="B1637" s="3" t="s">
        <v>36</v>
      </c>
      <c r="C1637" s="3" t="s">
        <v>37</v>
      </c>
      <c r="D1637" s="3" t="s">
        <v>38</v>
      </c>
      <c r="E1637" s="3" t="s">
        <v>39</v>
      </c>
      <c r="F1637" s="3"/>
      <c r="G1637" s="1"/>
      <c r="H1637" s="46"/>
      <c r="I1637" s="46"/>
      <c r="J1637" s="46"/>
      <c r="K1637" s="1">
        <f>'ITEM Nº2'!G18</f>
        <v>6.3280000000000003</v>
      </c>
    </row>
    <row r="1638" spans="1:11">
      <c r="A1638" s="3"/>
      <c r="B1638" s="25">
        <f>ROUND(C1635*2.20462,2)</f>
        <v>6</v>
      </c>
      <c r="C1638" s="25">
        <f>ROUND(D1635*1.8+32,2)</f>
        <v>70</v>
      </c>
      <c r="D1638" s="25">
        <f>ROUND(E1635*(14.6959793/1.03326),2)</f>
        <v>90</v>
      </c>
      <c r="E1638" s="25">
        <f>ROUND(F1635*(3.28084^3),2)</f>
        <v>17.02</v>
      </c>
      <c r="F1638" s="13"/>
      <c r="G1638" s="1"/>
      <c r="H1638" s="46"/>
      <c r="I1638" s="46"/>
      <c r="J1638" s="46"/>
      <c r="K1638" s="1">
        <f>'ITEM Nº2'!G19</f>
        <v>0.48199999999999998</v>
      </c>
    </row>
    <row r="1639" spans="1:11">
      <c r="A1639" s="3"/>
      <c r="B1639" s="25"/>
      <c r="C1639" s="23"/>
      <c r="D1639" s="23"/>
      <c r="E1639" s="25"/>
      <c r="G1639" s="1"/>
      <c r="H1639" s="46"/>
      <c r="I1639" s="46"/>
      <c r="J1639" s="46"/>
    </row>
    <row r="1640" spans="1:11">
      <c r="A1640" s="3" t="s">
        <v>82</v>
      </c>
      <c r="B1640" s="23">
        <f>ROUND(B1638,0)</f>
        <v>6</v>
      </c>
      <c r="C1640" s="23">
        <f>ROUND(C1638,0)</f>
        <v>70</v>
      </c>
      <c r="D1640" s="23">
        <f>ROUND(D1638,0)</f>
        <v>90</v>
      </c>
      <c r="E1640" s="23">
        <f>ROUND(E1638,0)</f>
        <v>17</v>
      </c>
      <c r="F1640" s="21"/>
      <c r="G1640" s="1"/>
      <c r="H1640" s="46"/>
      <c r="I1640" s="46"/>
      <c r="J1640" s="46"/>
    </row>
    <row r="1641" spans="1:11">
      <c r="A1641" s="3"/>
      <c r="B1641" s="25"/>
      <c r="C1641" s="23"/>
      <c r="D1641" s="23"/>
      <c r="E1641" s="25"/>
      <c r="G1641" s="1"/>
    </row>
    <row r="1642" spans="1:11">
      <c r="A1642" s="3" t="s">
        <v>40</v>
      </c>
      <c r="B1642" s="3" t="s">
        <v>37</v>
      </c>
      <c r="C1642" s="3" t="s">
        <v>98</v>
      </c>
      <c r="D1642" s="4" t="s">
        <v>97</v>
      </c>
      <c r="E1642" s="3" t="s">
        <v>96</v>
      </c>
      <c r="F1642" s="3" t="s">
        <v>95</v>
      </c>
      <c r="H1642" s="47" t="s">
        <v>89</v>
      </c>
      <c r="I1642" s="48"/>
      <c r="J1642" s="49"/>
    </row>
    <row r="1643" spans="1:11">
      <c r="A1643" s="3"/>
      <c r="B1643" s="17">
        <f>C1640</f>
        <v>70</v>
      </c>
      <c r="C1643" s="1">
        <v>0.25609999999999999</v>
      </c>
      <c r="D1643" s="1">
        <v>28.06</v>
      </c>
      <c r="E1643" s="1">
        <v>1.6029999999999999E-2</v>
      </c>
      <c r="F1643" s="1">
        <f>ROUND(E1640/B1640,3)</f>
        <v>2.8330000000000002</v>
      </c>
      <c r="H1643" s="1"/>
      <c r="I1643" s="1"/>
      <c r="J1643" s="1"/>
    </row>
    <row r="1644" spans="1:11">
      <c r="A1644" s="3"/>
      <c r="B1644" s="3"/>
      <c r="C1644" s="1"/>
      <c r="D1644" s="1"/>
      <c r="E1644" s="1"/>
      <c r="F1644" s="1"/>
      <c r="G1644" s="1"/>
      <c r="H1644" s="1"/>
      <c r="I1644" s="1"/>
      <c r="J1644" s="1"/>
    </row>
    <row r="1645" spans="1:11">
      <c r="A1645" s="3"/>
      <c r="B1645" s="3" t="s">
        <v>38</v>
      </c>
      <c r="C1645" s="3" t="s">
        <v>38</v>
      </c>
      <c r="D1645" s="3" t="s">
        <v>45</v>
      </c>
      <c r="E1645" s="3" t="s">
        <v>46</v>
      </c>
      <c r="F1645" s="4" t="s">
        <v>47</v>
      </c>
      <c r="G1645" s="4" t="s">
        <v>48</v>
      </c>
      <c r="H1645" s="50" t="str">
        <f>IF(E1643=D1649,"líquido saturado",IF(E1643&lt;D1649,"líquido comprimido",IF(E1643&lt;E1649,"mezcla L+V",IF(E1643=E1649,"vapor saturado","vapor recalentado"))))</f>
        <v>líquido comprimido</v>
      </c>
      <c r="I1645" s="51"/>
      <c r="J1645" s="15" t="s">
        <v>99</v>
      </c>
    </row>
    <row r="1646" spans="1:11">
      <c r="A1646" s="3"/>
      <c r="B1646" s="17">
        <f>D1640</f>
        <v>90</v>
      </c>
      <c r="C1646" s="1">
        <v>96.16</v>
      </c>
      <c r="D1646" s="1">
        <v>1.771E-2</v>
      </c>
      <c r="E1646" s="1">
        <v>4.5979999999999999</v>
      </c>
      <c r="F1646" s="1">
        <v>295.27999999999997</v>
      </c>
      <c r="G1646" s="1">
        <v>1104.5999999999999</v>
      </c>
      <c r="J1646" s="1">
        <f>D1643</f>
        <v>28.06</v>
      </c>
    </row>
    <row r="1647" spans="1:11">
      <c r="A1647" s="3"/>
      <c r="B1647" s="1"/>
      <c r="C1647" s="1">
        <v>89.64</v>
      </c>
      <c r="D1647" s="1">
        <v>1.7659999999999999E-2</v>
      </c>
      <c r="E1647" s="1">
        <v>4.9139999999999997</v>
      </c>
      <c r="F1647" s="1">
        <v>290.11</v>
      </c>
      <c r="G1647" s="1">
        <v>1103.7</v>
      </c>
      <c r="H1647" s="35" t="s">
        <v>100</v>
      </c>
      <c r="I1647" s="34" t="str">
        <f>IF(F1643&gt;D1649,IF(F1643&lt;E1649,"mezcla L+V","vapor recalentado"),"líquido comprimido")</f>
        <v>mezcla L+V</v>
      </c>
      <c r="J1647" s="1"/>
    </row>
    <row r="1648" spans="1:11">
      <c r="A1648" s="3"/>
      <c r="B1648" s="1"/>
      <c r="C1648" s="1">
        <f>C1646-C1647</f>
        <v>6.519999999999996</v>
      </c>
      <c r="D1648" s="1">
        <f>D1646-D1647</f>
        <v>5.0000000000001432E-5</v>
      </c>
      <c r="E1648" s="1">
        <f>E1646-E1647</f>
        <v>-0.31599999999999984</v>
      </c>
      <c r="F1648" s="1">
        <f>F1646-F1647</f>
        <v>5.1699999999999591</v>
      </c>
      <c r="G1648" s="1">
        <f>G1646-G1647</f>
        <v>0.89999999999986358</v>
      </c>
      <c r="H1648" s="1"/>
      <c r="I1648" s="1"/>
      <c r="J1648" s="1"/>
    </row>
    <row r="1649" spans="1:10">
      <c r="A1649" s="3"/>
      <c r="B1649" s="1"/>
      <c r="C1649" s="1"/>
      <c r="D1649" s="1">
        <f>ROUND(D1646+(D1648/C1648)*(B1646-C1646),4)</f>
        <v>1.77E-2</v>
      </c>
      <c r="E1649" s="1">
        <f>ROUND(E1646+(E1648/C1648)*(B1646-C1646),3)</f>
        <v>4.8970000000000002</v>
      </c>
      <c r="F1649" s="1">
        <f>ROUND(F1646+(F1648/C1648)*(B1646-C1646),2)</f>
        <v>290.39999999999998</v>
      </c>
      <c r="G1649" s="1">
        <f>ROUND(G1646+(G1648/C1648)*(B1646-C1646),1)</f>
        <v>1103.7</v>
      </c>
      <c r="H1649" s="1"/>
      <c r="I1649" s="1"/>
      <c r="J1649" s="1"/>
    </row>
    <row r="1650" spans="1:10">
      <c r="A1650" s="3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>
      <c r="A1651" s="3"/>
      <c r="B1651" s="3" t="s">
        <v>45</v>
      </c>
      <c r="C1651" s="3" t="s">
        <v>46</v>
      </c>
      <c r="D1651" s="3" t="s">
        <v>49</v>
      </c>
      <c r="E1651" s="15" t="s">
        <v>50</v>
      </c>
      <c r="F1651" s="11" t="s">
        <v>51</v>
      </c>
      <c r="G1651" s="16" t="s">
        <v>52</v>
      </c>
      <c r="H1651" s="4" t="s">
        <v>53</v>
      </c>
      <c r="I1651" s="4" t="s">
        <v>54</v>
      </c>
      <c r="J1651" s="1"/>
    </row>
    <row r="1652" spans="1:10">
      <c r="A1652" s="3"/>
      <c r="B1652" s="1">
        <f>D1649</f>
        <v>1.77E-2</v>
      </c>
      <c r="C1652" s="1">
        <f>E1649</f>
        <v>4.8970000000000002</v>
      </c>
      <c r="D1652" s="1">
        <f>ROUND(((F1643-B1652)/(C1652-B1652)),4)</f>
        <v>0.57699999999999996</v>
      </c>
      <c r="E1652" s="1">
        <f>ROUND((1-D1652)*F1649+G1649*D1652,1)</f>
        <v>759.7</v>
      </c>
      <c r="F1652" s="1"/>
      <c r="G1652" s="1">
        <f>(E1652-J1646)</f>
        <v>731.6400000000001</v>
      </c>
      <c r="H1652" s="1">
        <f>ROUND(D1640*(F1643-E1643)*(0.000947831/0.737562)*144,2)</f>
        <v>46.92</v>
      </c>
      <c r="I1652" s="1">
        <f>G1652+H1652</f>
        <v>778.56000000000006</v>
      </c>
      <c r="J1652" s="1"/>
    </row>
    <row r="1653" spans="1:10">
      <c r="A1653" s="3"/>
      <c r="E1653" s="1"/>
      <c r="F1653" s="1"/>
      <c r="G1653" s="1"/>
      <c r="H1653" s="1"/>
      <c r="I1653" s="1"/>
    </row>
    <row r="1654" spans="1:10">
      <c r="A1654" s="3"/>
      <c r="B1654" s="24" t="s">
        <v>55</v>
      </c>
      <c r="C1654" s="12" t="s">
        <v>56</v>
      </c>
      <c r="D1654" s="3" t="s">
        <v>90</v>
      </c>
      <c r="E1654" s="3" t="s">
        <v>91</v>
      </c>
      <c r="F1654" s="4" t="s">
        <v>92</v>
      </c>
      <c r="G1654" s="3" t="s">
        <v>93</v>
      </c>
      <c r="H1654" s="4" t="s">
        <v>94</v>
      </c>
      <c r="I1654" s="16" t="s">
        <v>52</v>
      </c>
      <c r="J1654" s="4" t="s">
        <v>53</v>
      </c>
    </row>
    <row r="1655" spans="1:10">
      <c r="A1655" s="3"/>
      <c r="B1655" s="14"/>
      <c r="C1655" s="21">
        <f>F1643</f>
        <v>2.8330000000000002</v>
      </c>
      <c r="D1655" s="1">
        <v>2.9569999999999999</v>
      </c>
      <c r="E1655" s="1">
        <v>153.01</v>
      </c>
      <c r="F1655" s="1">
        <v>1110.7</v>
      </c>
      <c r="G1655" s="1">
        <f>E1658</f>
        <v>160.19999999999999</v>
      </c>
      <c r="H1655" s="1">
        <f>F1658</f>
        <v>1111.2</v>
      </c>
      <c r="I1655" s="1">
        <f>(H1655-E1652)</f>
        <v>351.5</v>
      </c>
      <c r="J1655" s="1">
        <v>0</v>
      </c>
    </row>
    <row r="1656" spans="1:10">
      <c r="A1656" s="3"/>
      <c r="C1656" s="1"/>
      <c r="D1656" s="1">
        <v>2.7850000000000001</v>
      </c>
      <c r="E1656" s="1">
        <v>162.93</v>
      </c>
      <c r="F1656" s="1">
        <v>1111.4000000000001</v>
      </c>
      <c r="G1656" s="1"/>
      <c r="H1656" s="1"/>
      <c r="I1656" s="1"/>
      <c r="J1656" s="4"/>
    </row>
    <row r="1657" spans="1:10">
      <c r="A1657" s="3"/>
      <c r="C1657" s="1"/>
      <c r="D1657" s="1">
        <f>D1655-D1656</f>
        <v>0.17199999999999971</v>
      </c>
      <c r="E1657" s="1">
        <f>E1655-E1656</f>
        <v>-9.9200000000000159</v>
      </c>
      <c r="F1657" s="1">
        <f>F1655-F1656</f>
        <v>-0.70000000000004547</v>
      </c>
      <c r="G1657" s="1"/>
      <c r="H1657" s="1"/>
      <c r="I1657" s="1"/>
      <c r="J1657" s="5"/>
    </row>
    <row r="1658" spans="1:10">
      <c r="A1658" s="3"/>
      <c r="B1658" s="1"/>
      <c r="C1658" s="1"/>
      <c r="D1658" s="1"/>
      <c r="E1658" s="1">
        <f>ROUND(E1655+(E1657/D1657)*(C1655-D1655),1)</f>
        <v>160.19999999999999</v>
      </c>
      <c r="F1658" s="1">
        <f>ROUND(F1655+(F1657/D1657)*(C1655-D1655),1)</f>
        <v>1111.2</v>
      </c>
      <c r="G1658" s="1"/>
      <c r="H1658" s="1"/>
      <c r="I1658" s="1"/>
      <c r="J1658" s="5"/>
    </row>
    <row r="1659" spans="1:10">
      <c r="A1659" s="3"/>
    </row>
    <row r="1660" spans="1:10">
      <c r="A1660" s="3"/>
      <c r="B1660" s="4" t="s">
        <v>54</v>
      </c>
    </row>
    <row r="1661" spans="1:10">
      <c r="A1661" s="3"/>
      <c r="B1661" s="1">
        <f>I1655</f>
        <v>351.5</v>
      </c>
      <c r="I1661" s="5"/>
      <c r="J1661" s="5"/>
    </row>
    <row r="1662" spans="1:10">
      <c r="A1662" s="3"/>
      <c r="I1662" s="5"/>
      <c r="J1662" s="5"/>
    </row>
    <row r="1663" spans="1:10">
      <c r="A1663" s="3" t="s">
        <v>79</v>
      </c>
      <c r="B1663" s="27" t="s">
        <v>57</v>
      </c>
      <c r="C1663" s="27" t="s">
        <v>71</v>
      </c>
      <c r="D1663" s="27" t="s">
        <v>69</v>
      </c>
      <c r="E1663" s="27" t="s">
        <v>68</v>
      </c>
      <c r="F1663" s="27" t="s">
        <v>70</v>
      </c>
      <c r="G1663" s="27" t="s">
        <v>72</v>
      </c>
    </row>
    <row r="1664" spans="1:10">
      <c r="A1664" s="3"/>
      <c r="B1664" s="28">
        <f>G1655</f>
        <v>160.19999999999999</v>
      </c>
      <c r="C1664" s="28">
        <f>ROUND((I1652+B1661)*B1640,1)</f>
        <v>6780.4</v>
      </c>
      <c r="D1664" s="28">
        <f>ROUND((H1652+J1655)*B1640,1)</f>
        <v>281.5</v>
      </c>
      <c r="E1664" s="28">
        <f>ROUND(B1664*(100/14.50381),1)</f>
        <v>1104.5</v>
      </c>
      <c r="F1664" s="28">
        <f>ROUND(D1664*(1/0.947831),1)</f>
        <v>297</v>
      </c>
      <c r="G1664" s="28">
        <f>ROUND(C1664*(1/0.947831),1)</f>
        <v>7153.6</v>
      </c>
    </row>
    <row r="1666" spans="1:11">
      <c r="A1666" s="3" t="s">
        <v>168</v>
      </c>
    </row>
    <row r="1667" spans="1:11">
      <c r="A1667" s="3" t="s">
        <v>59</v>
      </c>
      <c r="B1667" s="1"/>
      <c r="C1667" s="1"/>
      <c r="D1667" s="1"/>
      <c r="E1667" s="1"/>
      <c r="F1667" s="1"/>
      <c r="G1667" s="1"/>
      <c r="H1667" s="1"/>
      <c r="I1667" s="1"/>
    </row>
    <row r="1668" spans="1:11">
      <c r="A1668" s="24" t="s">
        <v>1</v>
      </c>
      <c r="B1668" s="3" t="s">
        <v>2</v>
      </c>
      <c r="C1668" s="3" t="s">
        <v>3</v>
      </c>
      <c r="D1668" s="3" t="s">
        <v>14</v>
      </c>
      <c r="E1668" s="3" t="s">
        <v>7</v>
      </c>
      <c r="F1668" s="3" t="s">
        <v>151</v>
      </c>
      <c r="G1668" s="3" t="s">
        <v>11</v>
      </c>
      <c r="H1668" s="19" t="s">
        <v>77</v>
      </c>
    </row>
    <row r="1669" spans="1:11">
      <c r="A1669" s="3"/>
      <c r="B1669" s="3" t="s">
        <v>5</v>
      </c>
      <c r="C1669" s="6">
        <v>2.5</v>
      </c>
      <c r="D1669" s="1">
        <f>K1669</f>
        <v>7</v>
      </c>
      <c r="E1669" s="18">
        <f>K1670</f>
        <v>33</v>
      </c>
      <c r="F1669" s="8">
        <f>K1671</f>
        <v>11</v>
      </c>
      <c r="G1669" s="1">
        <f>K1672</f>
        <v>33</v>
      </c>
      <c r="H1669" s="7">
        <v>8.3139999999999993E-5</v>
      </c>
      <c r="K1669" s="1">
        <f>'ITEM Nº1'!H17</f>
        <v>7</v>
      </c>
    </row>
    <row r="1670" spans="1:11">
      <c r="A1670" s="3"/>
      <c r="B1670" s="1"/>
      <c r="C1670" s="1"/>
      <c r="D1670" s="5"/>
      <c r="E1670" s="4"/>
      <c r="F1670" s="5"/>
      <c r="K1670" s="1">
        <f>'ITEM Nº1'!H18</f>
        <v>33</v>
      </c>
    </row>
    <row r="1671" spans="1:11">
      <c r="A1671" s="24" t="s">
        <v>6</v>
      </c>
      <c r="B1671" s="3" t="s">
        <v>7</v>
      </c>
      <c r="C1671" s="22" t="s">
        <v>8</v>
      </c>
      <c r="D1671" s="3" t="s">
        <v>9</v>
      </c>
      <c r="E1671" s="22" t="s">
        <v>10</v>
      </c>
      <c r="F1671" s="3" t="s">
        <v>11</v>
      </c>
      <c r="H1671" s="1"/>
      <c r="K1671" s="1">
        <f>'ITEM Nº1'!H19</f>
        <v>11</v>
      </c>
    </row>
    <row r="1672" spans="1:11">
      <c r="A1672" s="3"/>
      <c r="B1672" s="40">
        <f>E1669</f>
        <v>33</v>
      </c>
      <c r="D1672" s="9">
        <f>((D1674*D1676)/H1669)</f>
        <v>194.82272727272724</v>
      </c>
      <c r="F1672" s="40">
        <f>G1669</f>
        <v>33</v>
      </c>
      <c r="K1672" s="1">
        <f>'ITEM Nº1'!H20</f>
        <v>33</v>
      </c>
    </row>
    <row r="1673" spans="1:11">
      <c r="A1673" s="3"/>
      <c r="B1673" s="3" t="s">
        <v>14</v>
      </c>
      <c r="C1673" s="22" t="s">
        <v>12</v>
      </c>
      <c r="D1673" s="3" t="s">
        <v>80</v>
      </c>
      <c r="E1673" s="22" t="s">
        <v>13</v>
      </c>
      <c r="F1673" s="3" t="s">
        <v>151</v>
      </c>
    </row>
    <row r="1674" spans="1:11">
      <c r="A1674" s="3"/>
      <c r="B1674" s="40">
        <f>D1669</f>
        <v>7</v>
      </c>
      <c r="C1674" s="22" t="s">
        <v>15</v>
      </c>
      <c r="D1674" s="5">
        <f>B1674</f>
        <v>7</v>
      </c>
      <c r="E1674" s="22" t="s">
        <v>17</v>
      </c>
      <c r="F1674" s="40">
        <f>F1669</f>
        <v>11</v>
      </c>
    </row>
    <row r="1675" spans="1:11">
      <c r="A1675" s="3"/>
      <c r="B1675" s="3" t="s">
        <v>29</v>
      </c>
      <c r="C1675" s="22" t="s">
        <v>19</v>
      </c>
      <c r="D1675" s="3" t="s">
        <v>30</v>
      </c>
      <c r="E1675" s="22" t="s">
        <v>19</v>
      </c>
      <c r="F1675" s="3" t="s">
        <v>31</v>
      </c>
    </row>
    <row r="1676" spans="1:11">
      <c r="A1676" s="3"/>
      <c r="B1676" s="10">
        <f>(H1669*(B1672+273.15)/B1674)</f>
        <v>3.6361872857142851E-3</v>
      </c>
      <c r="C1676" s="10"/>
      <c r="D1676" s="10">
        <f>F1676</f>
        <v>2.3139373636363631E-3</v>
      </c>
      <c r="E1676" s="10"/>
      <c r="F1676" s="10">
        <f>(H1669*(F1672+273.15)/F1674)</f>
        <v>2.3139373636363631E-3</v>
      </c>
    </row>
    <row r="1677" spans="1:11">
      <c r="A1677" s="3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1">
      <c r="A1678" s="24" t="s">
        <v>23</v>
      </c>
      <c r="B1678" s="27" t="s">
        <v>73</v>
      </c>
      <c r="C1678" s="29" t="s">
        <v>75</v>
      </c>
      <c r="D1678" s="27" t="s">
        <v>74</v>
      </c>
      <c r="E1678" s="29" t="s">
        <v>76</v>
      </c>
      <c r="F1678" s="11" t="s">
        <v>26</v>
      </c>
      <c r="G1678" s="27" t="s">
        <v>73</v>
      </c>
      <c r="H1678" s="29" t="s">
        <v>75</v>
      </c>
      <c r="I1678" s="27" t="s">
        <v>24</v>
      </c>
      <c r="J1678" s="29" t="s">
        <v>76</v>
      </c>
    </row>
    <row r="1679" spans="1:11">
      <c r="A1679" s="3"/>
      <c r="B1679" s="31">
        <f>ROUND((H1669*(D1672-(B1672+273.15)))*(1/0.01),2)</f>
        <v>-0.93</v>
      </c>
      <c r="C1679" s="31">
        <f>ROUND((C1669*H1669*(D1672-(B1672+273.15)))*(1/0.01),2)</f>
        <v>-2.31</v>
      </c>
      <c r="D1679" s="31">
        <f>C1679+B1679</f>
        <v>-3.24</v>
      </c>
      <c r="E1679" s="31">
        <f>ROUND(((C1669+1)*H1669*(D1672-(B1672+273.15)))*(1/0.01),2)</f>
        <v>-3.24</v>
      </c>
      <c r="F1679" s="10"/>
      <c r="G1679" s="31">
        <f>ROUND(H1669*(F1672+273.15)*(LN(F1676/D1676)),2)</f>
        <v>0</v>
      </c>
      <c r="H1679" s="31">
        <f>ROUND((C1669*H1669*((F1672+273.15)-D1672))*100,2)</f>
        <v>2.31</v>
      </c>
      <c r="I1679" s="31">
        <f>H1679+G1679</f>
        <v>2.31</v>
      </c>
      <c r="J1679" s="31">
        <f>ROUND(((C1669+1)*H1669*((F1672+273.15)-D1672))*100,2)</f>
        <v>3.24</v>
      </c>
    </row>
    <row r="1680" spans="1:11">
      <c r="A1680" s="3"/>
      <c r="B1680" s="1"/>
      <c r="C1680" s="1"/>
      <c r="D1680" s="1"/>
      <c r="E1680" s="1"/>
      <c r="F1680" s="1"/>
      <c r="G1680" s="1"/>
      <c r="H1680" s="1"/>
      <c r="J1680" s="1"/>
    </row>
    <row r="1681" spans="1:10">
      <c r="A1681" s="24" t="s">
        <v>27</v>
      </c>
      <c r="B1681" s="27" t="s">
        <v>73</v>
      </c>
      <c r="C1681" s="27" t="s">
        <v>74</v>
      </c>
      <c r="D1681" s="29" t="s">
        <v>75</v>
      </c>
      <c r="E1681" s="29" t="s">
        <v>76</v>
      </c>
      <c r="G1681" s="1"/>
      <c r="H1681" s="1"/>
      <c r="J1681" s="1"/>
    </row>
    <row r="1682" spans="1:10">
      <c r="A1682" s="3"/>
      <c r="B1682" s="31">
        <f>B1679+G1679</f>
        <v>-0.93</v>
      </c>
      <c r="C1682" s="31">
        <f>D1679+I1679</f>
        <v>-0.93000000000000016</v>
      </c>
      <c r="D1682" s="31">
        <f>C1679+H1679</f>
        <v>0</v>
      </c>
      <c r="E1682" s="31">
        <f>E1679+J1679</f>
        <v>0</v>
      </c>
      <c r="G1682" s="1"/>
      <c r="H1682" s="1"/>
      <c r="I1682" s="1"/>
      <c r="J1682" s="1"/>
    </row>
    <row r="1683" spans="1:10">
      <c r="A1683" s="3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>
      <c r="A1684" s="24" t="s">
        <v>28</v>
      </c>
      <c r="B1684" s="3" t="s">
        <v>7</v>
      </c>
      <c r="C1684" s="22" t="s">
        <v>8</v>
      </c>
      <c r="D1684" s="3" t="s">
        <v>9</v>
      </c>
      <c r="E1684" s="22" t="s">
        <v>10</v>
      </c>
      <c r="F1684" s="3" t="s">
        <v>11</v>
      </c>
      <c r="G1684" s="1"/>
      <c r="H1684" s="1"/>
      <c r="I1684" s="1"/>
      <c r="J1684" s="1"/>
    </row>
    <row r="1685" spans="1:10">
      <c r="A1685" s="3"/>
      <c r="B1685" s="40">
        <f>E1669</f>
        <v>33</v>
      </c>
      <c r="D1685" s="9">
        <f>(D1687*D1689/H1669)</f>
        <v>481.0928571428571</v>
      </c>
      <c r="F1685" s="40">
        <f>G1669</f>
        <v>33</v>
      </c>
      <c r="G1685" s="1"/>
      <c r="H1685" s="1"/>
      <c r="I1685" s="1"/>
      <c r="J1685" s="1"/>
    </row>
    <row r="1686" spans="1:10">
      <c r="A1686" s="3"/>
      <c r="B1686" s="3" t="s">
        <v>14</v>
      </c>
      <c r="C1686" s="22" t="s">
        <v>13</v>
      </c>
      <c r="D1686" s="3" t="s">
        <v>16</v>
      </c>
      <c r="E1686" s="22" t="s">
        <v>12</v>
      </c>
      <c r="F1686" s="3" t="s">
        <v>18</v>
      </c>
      <c r="G1686" s="1"/>
      <c r="H1686" s="1"/>
      <c r="I1686" s="1"/>
      <c r="J1686" s="1"/>
    </row>
    <row r="1687" spans="1:10">
      <c r="A1687" s="3"/>
      <c r="B1687" s="40">
        <f>D1669</f>
        <v>7</v>
      </c>
      <c r="C1687" s="22" t="s">
        <v>17</v>
      </c>
      <c r="D1687" s="5">
        <f>F1687</f>
        <v>11</v>
      </c>
      <c r="E1687" s="22" t="s">
        <v>15</v>
      </c>
      <c r="F1687" s="40">
        <f>F1669</f>
        <v>11</v>
      </c>
      <c r="G1687" s="1"/>
      <c r="H1687" s="1"/>
      <c r="I1687" s="1"/>
      <c r="J1687" s="1"/>
    </row>
    <row r="1688" spans="1:10">
      <c r="A1688" s="3"/>
      <c r="B1688" s="3" t="s">
        <v>29</v>
      </c>
      <c r="C1688" s="22" t="s">
        <v>19</v>
      </c>
      <c r="D1688" s="3" t="s">
        <v>30</v>
      </c>
      <c r="E1688" s="22" t="s">
        <v>19</v>
      </c>
      <c r="F1688" s="3" t="s">
        <v>31</v>
      </c>
      <c r="G1688" s="1"/>
      <c r="H1688" s="1"/>
      <c r="I1688" s="1"/>
      <c r="J1688" s="1"/>
    </row>
    <row r="1689" spans="1:10">
      <c r="A1689" s="3"/>
      <c r="B1689" s="20">
        <f>B1676</f>
        <v>3.6361872857142851E-3</v>
      </c>
      <c r="C1689" s="1"/>
      <c r="D1689" s="20">
        <f>B1689</f>
        <v>3.6361872857142851E-3</v>
      </c>
      <c r="E1689" s="13"/>
      <c r="F1689" s="13">
        <f>H1669*(F1685+273.15)/F1687</f>
        <v>2.3139373636363631E-3</v>
      </c>
      <c r="G1689" s="1"/>
      <c r="H1689" s="1"/>
      <c r="I1689" s="1"/>
      <c r="J1689" s="1"/>
    </row>
    <row r="1690" spans="1:10">
      <c r="A1690" s="3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>
      <c r="A1691" s="24" t="s">
        <v>23</v>
      </c>
      <c r="B1691" s="27" t="s">
        <v>73</v>
      </c>
      <c r="C1691" s="29" t="s">
        <v>75</v>
      </c>
      <c r="D1691" s="27" t="s">
        <v>74</v>
      </c>
      <c r="E1691" s="29" t="s">
        <v>76</v>
      </c>
      <c r="F1691" s="11" t="s">
        <v>26</v>
      </c>
      <c r="G1691" s="27" t="s">
        <v>73</v>
      </c>
      <c r="H1691" s="29" t="s">
        <v>75</v>
      </c>
      <c r="I1691" s="27" t="s">
        <v>74</v>
      </c>
      <c r="J1691" s="29" t="s">
        <v>25</v>
      </c>
    </row>
    <row r="1692" spans="1:10">
      <c r="A1692" s="3"/>
      <c r="B1692" s="28">
        <f>H1669*(B1685+273.15)*(LN(D1689/B1689))</f>
        <v>0</v>
      </c>
      <c r="C1692" s="31">
        <f>(C1669*H1669*(D1685-(B1685+273.15)))*100</f>
        <v>3.6361872857142852</v>
      </c>
      <c r="D1692" s="31">
        <f>C1692+B1692</f>
        <v>3.6361872857142852</v>
      </c>
      <c r="E1692" s="31">
        <f>((C1669+1)*H1669*(D1685-(B1685+273.15)))*100</f>
        <v>5.0906621999999988</v>
      </c>
      <c r="F1692" s="1"/>
      <c r="G1692" s="31">
        <f>(H1669*((F1685+273.15)-D1685))*100</f>
        <v>-1.4544749142857141</v>
      </c>
      <c r="H1692" s="31">
        <f>(C1669*H1669*((F1685+273.15)-D1685))*100</f>
        <v>-3.6361872857142852</v>
      </c>
      <c r="I1692" s="31">
        <f>H1692+G1692</f>
        <v>-5.0906621999999988</v>
      </c>
      <c r="J1692" s="31">
        <f>((C1669+1)*H1669*((F1685+273.15)-D1685))*100</f>
        <v>-5.0906621999999988</v>
      </c>
    </row>
    <row r="1693" spans="1:10">
      <c r="A1693" s="3"/>
      <c r="B1693" s="1"/>
      <c r="C1693" s="1"/>
      <c r="D1693" s="1"/>
      <c r="E1693" s="1"/>
      <c r="F1693" s="1"/>
      <c r="G1693" s="1"/>
      <c r="I1693" s="1"/>
      <c r="J1693" s="1"/>
    </row>
    <row r="1694" spans="1:10">
      <c r="A1694" s="24" t="s">
        <v>27</v>
      </c>
      <c r="B1694" s="27" t="s">
        <v>73</v>
      </c>
      <c r="C1694" s="27" t="s">
        <v>74</v>
      </c>
      <c r="D1694" s="29" t="s">
        <v>75</v>
      </c>
      <c r="E1694" s="29" t="s">
        <v>76</v>
      </c>
      <c r="F1694" s="1"/>
      <c r="I1694" s="1"/>
      <c r="J1694" s="1"/>
    </row>
    <row r="1695" spans="1:10">
      <c r="A1695" s="3"/>
      <c r="B1695" s="31">
        <f>B1692+G1692</f>
        <v>-1.4544749142857141</v>
      </c>
      <c r="C1695" s="31">
        <f>D1692+I1692</f>
        <v>-1.4544749142857136</v>
      </c>
      <c r="D1695" s="28">
        <f>C1692+H1692</f>
        <v>0</v>
      </c>
      <c r="E1695" s="28">
        <f>E1692+J1692</f>
        <v>0</v>
      </c>
      <c r="F1695" s="1"/>
      <c r="H1695" s="1"/>
      <c r="I1695" s="1"/>
      <c r="J1695" s="1"/>
    </row>
    <row r="1697" spans="1:11">
      <c r="A1697" s="3" t="s">
        <v>0</v>
      </c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1">
      <c r="A1698" s="24" t="s">
        <v>1</v>
      </c>
      <c r="B1698" s="3" t="s">
        <v>32</v>
      </c>
      <c r="C1698" s="3" t="s">
        <v>78</v>
      </c>
      <c r="D1698" s="3" t="s">
        <v>60</v>
      </c>
      <c r="E1698" s="3" t="s">
        <v>62</v>
      </c>
      <c r="F1698" s="3" t="s">
        <v>61</v>
      </c>
      <c r="G1698" s="22" t="s">
        <v>33</v>
      </c>
      <c r="H1698" s="46"/>
      <c r="I1698" s="46"/>
      <c r="J1698" s="46"/>
    </row>
    <row r="1699" spans="1:11">
      <c r="A1699" s="3"/>
      <c r="B1699" s="4" t="s">
        <v>34</v>
      </c>
      <c r="C1699" s="5">
        <f>K1699</f>
        <v>2.72</v>
      </c>
      <c r="D1699" s="5">
        <f>K1700</f>
        <v>21.111999999999998</v>
      </c>
      <c r="E1699" s="5">
        <f>K1701</f>
        <v>6.3280000000000003</v>
      </c>
      <c r="F1699" s="5">
        <f>K1702</f>
        <v>0.56699999999999995</v>
      </c>
      <c r="G1699" s="32" t="s">
        <v>35</v>
      </c>
      <c r="H1699" s="46"/>
      <c r="I1699" s="46"/>
      <c r="J1699" s="46"/>
      <c r="K1699" s="1">
        <f>'ITEM Nº2'!H16</f>
        <v>2.72</v>
      </c>
    </row>
    <row r="1700" spans="1:11">
      <c r="A1700" s="3"/>
      <c r="B1700" s="1"/>
      <c r="C1700" s="1"/>
      <c r="D1700" s="1"/>
      <c r="E1700" s="1"/>
      <c r="F1700" s="1"/>
      <c r="G1700" s="1"/>
      <c r="H1700" s="46"/>
      <c r="I1700" s="46"/>
      <c r="J1700" s="46"/>
      <c r="K1700" s="1">
        <f>'ITEM Nº2'!H17</f>
        <v>21.111999999999998</v>
      </c>
    </row>
    <row r="1701" spans="1:11">
      <c r="A1701" s="3" t="s">
        <v>81</v>
      </c>
      <c r="B1701" s="3" t="s">
        <v>36</v>
      </c>
      <c r="C1701" s="3" t="s">
        <v>37</v>
      </c>
      <c r="D1701" s="3" t="s">
        <v>38</v>
      </c>
      <c r="E1701" s="3" t="s">
        <v>39</v>
      </c>
      <c r="F1701" s="3"/>
      <c r="G1701" s="1"/>
      <c r="H1701" s="46"/>
      <c r="I1701" s="46"/>
      <c r="J1701" s="46"/>
      <c r="K1701" s="1">
        <f>'ITEM Nº2'!H18</f>
        <v>6.3280000000000003</v>
      </c>
    </row>
    <row r="1702" spans="1:11">
      <c r="A1702" s="3"/>
      <c r="B1702" s="25">
        <f>ROUND(C1699*2.20462,2)</f>
        <v>6</v>
      </c>
      <c r="C1702" s="25">
        <f>ROUND(D1699*1.8+32,2)</f>
        <v>70</v>
      </c>
      <c r="D1702" s="25">
        <f>ROUND(E1699*(14.6959793/1.03326),2)</f>
        <v>90</v>
      </c>
      <c r="E1702" s="25">
        <f>ROUND(F1699*(3.28084^3),2)</f>
        <v>20.02</v>
      </c>
      <c r="F1702" s="13"/>
      <c r="G1702" s="1"/>
      <c r="H1702" s="46"/>
      <c r="I1702" s="46"/>
      <c r="J1702" s="46"/>
      <c r="K1702" s="1">
        <f>'ITEM Nº2'!H19</f>
        <v>0.56699999999999995</v>
      </c>
    </row>
    <row r="1703" spans="1:11">
      <c r="A1703" s="3"/>
      <c r="B1703" s="25"/>
      <c r="C1703" s="23"/>
      <c r="D1703" s="23"/>
      <c r="E1703" s="25"/>
      <c r="G1703" s="1"/>
      <c r="H1703" s="46"/>
      <c r="I1703" s="46"/>
      <c r="J1703" s="46"/>
    </row>
    <row r="1704" spans="1:11">
      <c r="A1704" s="3" t="s">
        <v>82</v>
      </c>
      <c r="B1704" s="23">
        <f>ROUND(B1702,0)</f>
        <v>6</v>
      </c>
      <c r="C1704" s="23">
        <f>ROUND(C1702,0)</f>
        <v>70</v>
      </c>
      <c r="D1704" s="23">
        <f>ROUND(D1702,0)</f>
        <v>90</v>
      </c>
      <c r="E1704" s="23">
        <f>ROUND(E1702,0)</f>
        <v>20</v>
      </c>
      <c r="F1704" s="21"/>
      <c r="G1704" s="1"/>
      <c r="H1704" s="46"/>
      <c r="I1704" s="46"/>
      <c r="J1704" s="46"/>
    </row>
    <row r="1705" spans="1:11">
      <c r="A1705" s="3"/>
      <c r="B1705" s="25"/>
      <c r="C1705" s="23"/>
      <c r="D1705" s="23"/>
      <c r="E1705" s="25"/>
      <c r="G1705" s="1"/>
    </row>
    <row r="1706" spans="1:11">
      <c r="A1706" s="3" t="s">
        <v>40</v>
      </c>
      <c r="B1706" s="3" t="s">
        <v>37</v>
      </c>
      <c r="C1706" s="3" t="s">
        <v>98</v>
      </c>
      <c r="D1706" s="4" t="s">
        <v>97</v>
      </c>
      <c r="E1706" s="3" t="s">
        <v>96</v>
      </c>
      <c r="F1706" s="3" t="s">
        <v>95</v>
      </c>
      <c r="H1706" s="47" t="s">
        <v>89</v>
      </c>
      <c r="I1706" s="48"/>
      <c r="J1706" s="49"/>
    </row>
    <row r="1707" spans="1:11">
      <c r="A1707" s="3"/>
      <c r="B1707" s="17">
        <f>C1704</f>
        <v>70</v>
      </c>
      <c r="C1707" s="1">
        <v>0.25609999999999999</v>
      </c>
      <c r="D1707" s="1">
        <v>28.06</v>
      </c>
      <c r="E1707" s="1">
        <v>1.6029999999999999E-2</v>
      </c>
      <c r="F1707" s="1">
        <f>ROUND(E1704/B1704,3)</f>
        <v>3.3330000000000002</v>
      </c>
      <c r="H1707" s="1"/>
      <c r="I1707" s="1"/>
      <c r="J1707" s="1"/>
    </row>
    <row r="1708" spans="1:11">
      <c r="A1708" s="3"/>
      <c r="B1708" s="3"/>
      <c r="C1708" s="1"/>
      <c r="D1708" s="1"/>
      <c r="E1708" s="1"/>
      <c r="F1708" s="1"/>
      <c r="G1708" s="1"/>
      <c r="H1708" s="1"/>
      <c r="I1708" s="1"/>
      <c r="J1708" s="1"/>
    </row>
    <row r="1709" spans="1:11">
      <c r="A1709" s="3"/>
      <c r="B1709" s="3" t="s">
        <v>38</v>
      </c>
      <c r="C1709" s="3" t="s">
        <v>38</v>
      </c>
      <c r="D1709" s="3" t="s">
        <v>45</v>
      </c>
      <c r="E1709" s="3" t="s">
        <v>46</v>
      </c>
      <c r="F1709" s="4" t="s">
        <v>47</v>
      </c>
      <c r="G1709" s="4" t="s">
        <v>48</v>
      </c>
      <c r="H1709" s="50" t="str">
        <f>IF(E1707=D1713,"líquido saturado",IF(E1707&lt;D1713,"líquido comprimido",IF(E1707&lt;E1713,"mezcla L+V",IF(E1707=E1713,"vapor saturado","vapor recalentado"))))</f>
        <v>líquido comprimido</v>
      </c>
      <c r="I1709" s="51"/>
      <c r="J1709" s="15" t="s">
        <v>99</v>
      </c>
    </row>
    <row r="1710" spans="1:11">
      <c r="A1710" s="3"/>
      <c r="B1710" s="17">
        <f>D1704</f>
        <v>90</v>
      </c>
      <c r="C1710" s="1">
        <v>96.16</v>
      </c>
      <c r="D1710" s="1">
        <v>1.771E-2</v>
      </c>
      <c r="E1710" s="1">
        <v>4.5979999999999999</v>
      </c>
      <c r="F1710" s="1">
        <v>295.27999999999997</v>
      </c>
      <c r="G1710" s="1">
        <v>1104.5999999999999</v>
      </c>
      <c r="J1710" s="1">
        <f>D1707</f>
        <v>28.06</v>
      </c>
    </row>
    <row r="1711" spans="1:11">
      <c r="A1711" s="3"/>
      <c r="B1711" s="1"/>
      <c r="C1711" s="1">
        <v>89.64</v>
      </c>
      <c r="D1711" s="1">
        <v>1.7659999999999999E-2</v>
      </c>
      <c r="E1711" s="1">
        <v>4.9139999999999997</v>
      </c>
      <c r="F1711" s="1">
        <v>290.11</v>
      </c>
      <c r="G1711" s="1">
        <v>1103.7</v>
      </c>
      <c r="H1711" s="35" t="s">
        <v>100</v>
      </c>
      <c r="I1711" s="34" t="str">
        <f>IF(F1707&gt;D1713,IF(F1707&lt;E1713,"mezcla L+V","vapor recalentado"),"líquido comprimido")</f>
        <v>mezcla L+V</v>
      </c>
      <c r="J1711" s="1"/>
    </row>
    <row r="1712" spans="1:11">
      <c r="A1712" s="3"/>
      <c r="B1712" s="1"/>
      <c r="C1712" s="1">
        <f>C1710-C1711</f>
        <v>6.519999999999996</v>
      </c>
      <c r="D1712" s="1">
        <f>D1710-D1711</f>
        <v>5.0000000000001432E-5</v>
      </c>
      <c r="E1712" s="1">
        <f>E1710-E1711</f>
        <v>-0.31599999999999984</v>
      </c>
      <c r="F1712" s="1">
        <f>F1710-F1711</f>
        <v>5.1699999999999591</v>
      </c>
      <c r="G1712" s="1">
        <f>G1710-G1711</f>
        <v>0.89999999999986358</v>
      </c>
      <c r="H1712" s="1"/>
      <c r="I1712" s="1"/>
      <c r="J1712" s="1"/>
    </row>
    <row r="1713" spans="1:10">
      <c r="A1713" s="3"/>
      <c r="B1713" s="1"/>
      <c r="C1713" s="1"/>
      <c r="D1713" s="1">
        <f>ROUND(D1710+(D1712/C1712)*(B1710-C1710),4)</f>
        <v>1.77E-2</v>
      </c>
      <c r="E1713" s="1">
        <f>ROUND(E1710+(E1712/C1712)*(B1710-C1710),3)</f>
        <v>4.8970000000000002</v>
      </c>
      <c r="F1713" s="1">
        <f>ROUND(F1710+(F1712/C1712)*(B1710-C1710),2)</f>
        <v>290.39999999999998</v>
      </c>
      <c r="G1713" s="1">
        <f>ROUND(G1710+(G1712/C1712)*(B1710-C1710),1)</f>
        <v>1103.7</v>
      </c>
      <c r="H1713" s="1"/>
      <c r="I1713" s="1"/>
      <c r="J1713" s="1"/>
    </row>
    <row r="1714" spans="1:10">
      <c r="A1714" s="3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>
      <c r="A1715" s="3"/>
      <c r="B1715" s="3" t="s">
        <v>45</v>
      </c>
      <c r="C1715" s="3" t="s">
        <v>46</v>
      </c>
      <c r="D1715" s="3" t="s">
        <v>49</v>
      </c>
      <c r="E1715" s="15" t="s">
        <v>50</v>
      </c>
      <c r="F1715" s="11" t="s">
        <v>51</v>
      </c>
      <c r="G1715" s="16" t="s">
        <v>52</v>
      </c>
      <c r="H1715" s="4" t="s">
        <v>53</v>
      </c>
      <c r="I1715" s="4" t="s">
        <v>54</v>
      </c>
      <c r="J1715" s="1"/>
    </row>
    <row r="1716" spans="1:10">
      <c r="A1716" s="3"/>
      <c r="B1716" s="1">
        <f>D1713</f>
        <v>1.77E-2</v>
      </c>
      <c r="C1716" s="1">
        <f>E1713</f>
        <v>4.8970000000000002</v>
      </c>
      <c r="D1716" s="1">
        <f>ROUND(((F1707-B1716)/(C1716-B1716)),4)</f>
        <v>0.67949999999999999</v>
      </c>
      <c r="E1716" s="1">
        <f>ROUND((1-D1716)*F1713+G1713*D1716,1)</f>
        <v>843</v>
      </c>
      <c r="F1716" s="1"/>
      <c r="G1716" s="1">
        <f>(E1716-J1710)</f>
        <v>814.94</v>
      </c>
      <c r="H1716" s="1">
        <f>ROUND(D1704*(F1707-E1707)*(0.000947831/0.737562)*144,2)</f>
        <v>55.24</v>
      </c>
      <c r="I1716" s="1">
        <f>G1716+H1716</f>
        <v>870.18000000000006</v>
      </c>
      <c r="J1716" s="1"/>
    </row>
    <row r="1717" spans="1:10">
      <c r="A1717" s="3"/>
      <c r="E1717" s="1"/>
      <c r="F1717" s="1"/>
      <c r="G1717" s="1"/>
      <c r="H1717" s="1"/>
      <c r="I1717" s="1"/>
    </row>
    <row r="1718" spans="1:10">
      <c r="A1718" s="3"/>
      <c r="B1718" s="24" t="s">
        <v>55</v>
      </c>
      <c r="C1718" s="12" t="s">
        <v>56</v>
      </c>
      <c r="D1718" s="3" t="s">
        <v>90</v>
      </c>
      <c r="E1718" s="3" t="s">
        <v>91</v>
      </c>
      <c r="F1718" s="4" t="s">
        <v>92</v>
      </c>
      <c r="G1718" s="3" t="s">
        <v>93</v>
      </c>
      <c r="H1718" s="4" t="s">
        <v>94</v>
      </c>
      <c r="I1718" s="16" t="s">
        <v>52</v>
      </c>
      <c r="J1718" s="4" t="s">
        <v>53</v>
      </c>
    </row>
    <row r="1719" spans="1:10">
      <c r="A1719" s="3"/>
      <c r="B1719" s="14"/>
      <c r="C1719" s="21">
        <f>F1707</f>
        <v>3.3330000000000002</v>
      </c>
      <c r="D1719" s="1">
        <v>3.3239999999999998</v>
      </c>
      <c r="E1719" s="1">
        <v>134.6</v>
      </c>
      <c r="F1719" s="1">
        <v>1109.0999999999999</v>
      </c>
      <c r="G1719" s="1">
        <f>E1722</f>
        <v>134.19999999999999</v>
      </c>
      <c r="H1719" s="1">
        <f>F1722</f>
        <v>1109.0999999999999</v>
      </c>
      <c r="I1719" s="1">
        <f>(H1719-E1716)</f>
        <v>266.09999999999991</v>
      </c>
      <c r="J1719" s="1">
        <v>0</v>
      </c>
    </row>
    <row r="1720" spans="1:10">
      <c r="A1720" s="3"/>
      <c r="C1720" s="1"/>
      <c r="D1720" s="1">
        <v>3.1429999999999998</v>
      </c>
      <c r="E1720" s="1">
        <v>143.57</v>
      </c>
      <c r="F1720" s="1">
        <v>1109.9000000000001</v>
      </c>
      <c r="G1720" s="1"/>
      <c r="H1720" s="1"/>
      <c r="I1720" s="1"/>
      <c r="J1720" s="4"/>
    </row>
    <row r="1721" spans="1:10">
      <c r="A1721" s="3"/>
      <c r="C1721" s="1"/>
      <c r="D1721" s="1">
        <f>D1719-D1720</f>
        <v>0.18100000000000005</v>
      </c>
      <c r="E1721" s="1">
        <f>E1719-E1720</f>
        <v>-8.9699999999999989</v>
      </c>
      <c r="F1721" s="1">
        <f>F1719-F1720</f>
        <v>-0.8000000000001819</v>
      </c>
      <c r="G1721" s="1"/>
      <c r="H1721" s="1"/>
      <c r="I1721" s="1"/>
      <c r="J1721" s="5"/>
    </row>
    <row r="1722" spans="1:10">
      <c r="A1722" s="3"/>
      <c r="B1722" s="1"/>
      <c r="C1722" s="1"/>
      <c r="D1722" s="1"/>
      <c r="E1722" s="1">
        <f>ROUND(E1719+(E1721/D1721)*(C1719-D1719),1)</f>
        <v>134.19999999999999</v>
      </c>
      <c r="F1722" s="1">
        <f>ROUND(F1719+(F1721/D1721)*(C1719-D1719),1)</f>
        <v>1109.0999999999999</v>
      </c>
      <c r="G1722" s="1"/>
      <c r="H1722" s="1"/>
      <c r="I1722" s="1"/>
      <c r="J1722" s="5"/>
    </row>
    <row r="1723" spans="1:10">
      <c r="A1723" s="3"/>
    </row>
    <row r="1724" spans="1:10">
      <c r="A1724" s="3"/>
      <c r="B1724" s="4" t="s">
        <v>54</v>
      </c>
    </row>
    <row r="1725" spans="1:10">
      <c r="A1725" s="3"/>
      <c r="B1725" s="1">
        <f>I1719</f>
        <v>266.09999999999991</v>
      </c>
      <c r="I1725" s="5"/>
      <c r="J1725" s="5"/>
    </row>
    <row r="1726" spans="1:10">
      <c r="A1726" s="3"/>
      <c r="I1726" s="5"/>
      <c r="J1726" s="5"/>
    </row>
    <row r="1727" spans="1:10">
      <c r="A1727" s="3" t="s">
        <v>79</v>
      </c>
      <c r="B1727" s="27" t="s">
        <v>57</v>
      </c>
      <c r="C1727" s="27" t="s">
        <v>71</v>
      </c>
      <c r="D1727" s="27" t="s">
        <v>69</v>
      </c>
      <c r="E1727" s="27" t="s">
        <v>68</v>
      </c>
      <c r="F1727" s="27" t="s">
        <v>70</v>
      </c>
      <c r="G1727" s="27" t="s">
        <v>72</v>
      </c>
    </row>
    <row r="1728" spans="1:10">
      <c r="A1728" s="3"/>
      <c r="B1728" s="28">
        <f>G1719</f>
        <v>134.19999999999999</v>
      </c>
      <c r="C1728" s="28">
        <f>ROUND((I1716+B1725)*B1704,1)</f>
        <v>6817.7</v>
      </c>
      <c r="D1728" s="28">
        <f>ROUND((H1716+J1719)*B1704,1)</f>
        <v>331.4</v>
      </c>
      <c r="E1728" s="28">
        <f>ROUND(B1728*(100/14.50381),1)</f>
        <v>925.3</v>
      </c>
      <c r="F1728" s="28">
        <f>ROUND(D1728*(1/0.947831),1)</f>
        <v>349.6</v>
      </c>
      <c r="G1728" s="28">
        <f>ROUND(C1728*(1/0.947831),1)</f>
        <v>7192.9</v>
      </c>
    </row>
    <row r="1730" spans="1:11">
      <c r="A1730" s="3" t="s">
        <v>169</v>
      </c>
    </row>
    <row r="1731" spans="1:11">
      <c r="A1731" s="3" t="s">
        <v>59</v>
      </c>
      <c r="B1731" s="1"/>
      <c r="C1731" s="1"/>
      <c r="D1731" s="1"/>
      <c r="E1731" s="1"/>
      <c r="F1731" s="1"/>
      <c r="G1731" s="1"/>
      <c r="H1731" s="1"/>
      <c r="I1731" s="1"/>
    </row>
    <row r="1732" spans="1:11">
      <c r="A1732" s="24" t="s">
        <v>1</v>
      </c>
      <c r="B1732" s="3" t="s">
        <v>2</v>
      </c>
      <c r="C1732" s="3" t="s">
        <v>3</v>
      </c>
      <c r="D1732" s="3" t="s">
        <v>14</v>
      </c>
      <c r="E1732" s="3" t="s">
        <v>7</v>
      </c>
      <c r="F1732" s="3" t="s">
        <v>151</v>
      </c>
      <c r="G1732" s="3" t="s">
        <v>11</v>
      </c>
      <c r="H1732" s="19" t="s">
        <v>77</v>
      </c>
    </row>
    <row r="1733" spans="1:11">
      <c r="A1733" s="3"/>
      <c r="B1733" s="3" t="s">
        <v>5</v>
      </c>
      <c r="C1733" s="6">
        <v>2.5</v>
      </c>
      <c r="D1733" s="1">
        <f>K1733</f>
        <v>7.5</v>
      </c>
      <c r="E1733" s="18">
        <f>K1734</f>
        <v>33.5</v>
      </c>
      <c r="F1733" s="8">
        <f>K1735</f>
        <v>11.5</v>
      </c>
      <c r="G1733" s="1">
        <f>K1736</f>
        <v>33.5</v>
      </c>
      <c r="H1733" s="7">
        <v>8.3139999999999993E-5</v>
      </c>
      <c r="K1733" s="1">
        <f>'ITEM Nº1'!I17</f>
        <v>7.5</v>
      </c>
    </row>
    <row r="1734" spans="1:11">
      <c r="A1734" s="3"/>
      <c r="B1734" s="1"/>
      <c r="C1734" s="1"/>
      <c r="D1734" s="5"/>
      <c r="E1734" s="4"/>
      <c r="F1734" s="5"/>
      <c r="K1734" s="1">
        <f>'ITEM Nº1'!I18</f>
        <v>33.5</v>
      </c>
    </row>
    <row r="1735" spans="1:11">
      <c r="A1735" s="24" t="s">
        <v>6</v>
      </c>
      <c r="B1735" s="3" t="s">
        <v>7</v>
      </c>
      <c r="C1735" s="22" t="s">
        <v>8</v>
      </c>
      <c r="D1735" s="3" t="s">
        <v>9</v>
      </c>
      <c r="E1735" s="22" t="s">
        <v>10</v>
      </c>
      <c r="F1735" s="3" t="s">
        <v>11</v>
      </c>
      <c r="H1735" s="1"/>
      <c r="K1735" s="1">
        <f>'ITEM Nº1'!I19</f>
        <v>11.5</v>
      </c>
    </row>
    <row r="1736" spans="1:11">
      <c r="A1736" s="3"/>
      <c r="B1736" s="40">
        <f>E1733</f>
        <v>33.5</v>
      </c>
      <c r="D1736" s="9">
        <f>((D1738*D1740)/H1733)</f>
        <v>199.98913043478262</v>
      </c>
      <c r="F1736" s="40">
        <f>G1733</f>
        <v>33.5</v>
      </c>
      <c r="K1736" s="1">
        <f>'ITEM Nº1'!I20</f>
        <v>33.5</v>
      </c>
    </row>
    <row r="1737" spans="1:11">
      <c r="A1737" s="3"/>
      <c r="B1737" s="3" t="s">
        <v>14</v>
      </c>
      <c r="C1737" s="22" t="s">
        <v>12</v>
      </c>
      <c r="D1737" s="3" t="s">
        <v>80</v>
      </c>
      <c r="E1737" s="22" t="s">
        <v>13</v>
      </c>
      <c r="F1737" s="3" t="s">
        <v>151</v>
      </c>
    </row>
    <row r="1738" spans="1:11">
      <c r="A1738" s="3"/>
      <c r="B1738" s="40">
        <f>D1733</f>
        <v>7.5</v>
      </c>
      <c r="C1738" s="22" t="s">
        <v>15</v>
      </c>
      <c r="D1738" s="5">
        <f>B1738</f>
        <v>7.5</v>
      </c>
      <c r="E1738" s="22" t="s">
        <v>17</v>
      </c>
      <c r="F1738" s="40">
        <f>F1733</f>
        <v>11.5</v>
      </c>
    </row>
    <row r="1739" spans="1:11">
      <c r="A1739" s="3"/>
      <c r="B1739" s="3" t="s">
        <v>29</v>
      </c>
      <c r="C1739" s="22" t="s">
        <v>19</v>
      </c>
      <c r="D1739" s="3" t="s">
        <v>30</v>
      </c>
      <c r="E1739" s="22" t="s">
        <v>19</v>
      </c>
      <c r="F1739" s="3" t="s">
        <v>31</v>
      </c>
    </row>
    <row r="1740" spans="1:11">
      <c r="A1740" s="3"/>
      <c r="B1740" s="10">
        <f>(H1733*(B1736+273.15)/B1738)</f>
        <v>3.3993174666666665E-3</v>
      </c>
      <c r="C1740" s="10"/>
      <c r="D1740" s="10">
        <f>F1740</f>
        <v>2.2169461739130433E-3</v>
      </c>
      <c r="E1740" s="10"/>
      <c r="F1740" s="10">
        <f>(H1733*(F1736+273.15)/F1738)</f>
        <v>2.2169461739130433E-3</v>
      </c>
    </row>
    <row r="1741" spans="1:11">
      <c r="A1741" s="3"/>
      <c r="B1741" s="1"/>
      <c r="C1741" s="1"/>
      <c r="D1741" s="1"/>
      <c r="E1741" s="1"/>
      <c r="F1741" s="1"/>
      <c r="G1741" s="1"/>
      <c r="H1741" s="1"/>
      <c r="I1741" s="1"/>
      <c r="J1741" s="1"/>
    </row>
    <row r="1742" spans="1:11">
      <c r="A1742" s="24" t="s">
        <v>23</v>
      </c>
      <c r="B1742" s="27" t="s">
        <v>73</v>
      </c>
      <c r="C1742" s="29" t="s">
        <v>75</v>
      </c>
      <c r="D1742" s="27" t="s">
        <v>74</v>
      </c>
      <c r="E1742" s="29" t="s">
        <v>76</v>
      </c>
      <c r="F1742" s="11" t="s">
        <v>26</v>
      </c>
      <c r="G1742" s="27" t="s">
        <v>73</v>
      </c>
      <c r="H1742" s="29" t="s">
        <v>75</v>
      </c>
      <c r="I1742" s="27" t="s">
        <v>24</v>
      </c>
      <c r="J1742" s="29" t="s">
        <v>76</v>
      </c>
    </row>
    <row r="1743" spans="1:11">
      <c r="A1743" s="3"/>
      <c r="B1743" s="31">
        <f>ROUND((H1733*(D1736-(B1736+273.15)))*(1/0.01),2)</f>
        <v>-0.89</v>
      </c>
      <c r="C1743" s="31">
        <f>ROUND((C1733*H1733*(D1736-(B1736+273.15)))*(1/0.01),2)</f>
        <v>-2.2200000000000002</v>
      </c>
      <c r="D1743" s="31">
        <f>C1743+B1743</f>
        <v>-3.1100000000000003</v>
      </c>
      <c r="E1743" s="31">
        <f>ROUND(((C1733+1)*H1733*(D1736-(B1736+273.15)))*(1/0.01),2)</f>
        <v>-3.1</v>
      </c>
      <c r="F1743" s="10"/>
      <c r="G1743" s="31">
        <f>ROUND(H1733*(F1736+273.15)*(LN(F1740/D1740)),2)</f>
        <v>0</v>
      </c>
      <c r="H1743" s="31">
        <f>ROUND((C1733*H1733*((F1736+273.15)-D1736))*100,2)</f>
        <v>2.2200000000000002</v>
      </c>
      <c r="I1743" s="31">
        <f>H1743+G1743</f>
        <v>2.2200000000000002</v>
      </c>
      <c r="J1743" s="31">
        <f>ROUND(((C1733+1)*H1733*((F1736+273.15)-D1736))*100,2)</f>
        <v>3.1</v>
      </c>
    </row>
    <row r="1744" spans="1:11">
      <c r="A1744" s="3"/>
      <c r="B1744" s="1"/>
      <c r="C1744" s="1"/>
      <c r="D1744" s="1"/>
      <c r="E1744" s="1"/>
      <c r="F1744" s="1"/>
      <c r="G1744" s="1"/>
      <c r="H1744" s="1"/>
      <c r="J1744" s="1"/>
    </row>
    <row r="1745" spans="1:10">
      <c r="A1745" s="24" t="s">
        <v>27</v>
      </c>
      <c r="B1745" s="27" t="s">
        <v>73</v>
      </c>
      <c r="C1745" s="27" t="s">
        <v>74</v>
      </c>
      <c r="D1745" s="29" t="s">
        <v>75</v>
      </c>
      <c r="E1745" s="29" t="s">
        <v>76</v>
      </c>
      <c r="G1745" s="1"/>
      <c r="H1745" s="1"/>
      <c r="J1745" s="1"/>
    </row>
    <row r="1746" spans="1:10">
      <c r="A1746" s="3"/>
      <c r="B1746" s="31">
        <f>B1743+G1743</f>
        <v>-0.89</v>
      </c>
      <c r="C1746" s="31">
        <f>D1743+I1743</f>
        <v>-0.89000000000000012</v>
      </c>
      <c r="D1746" s="31">
        <f>C1743+H1743</f>
        <v>0</v>
      </c>
      <c r="E1746" s="31">
        <f>E1743+J1743</f>
        <v>0</v>
      </c>
      <c r="G1746" s="1"/>
      <c r="H1746" s="1"/>
      <c r="I1746" s="1"/>
      <c r="J1746" s="1"/>
    </row>
    <row r="1747" spans="1:10">
      <c r="A1747" s="3"/>
      <c r="B1747" s="1"/>
      <c r="C1747" s="1"/>
      <c r="D1747" s="1"/>
      <c r="E1747" s="1"/>
      <c r="F1747" s="1"/>
      <c r="G1747" s="1"/>
      <c r="H1747" s="1"/>
      <c r="I1747" s="1"/>
      <c r="J1747" s="1"/>
    </row>
    <row r="1748" spans="1:10">
      <c r="A1748" s="24" t="s">
        <v>28</v>
      </c>
      <c r="B1748" s="3" t="s">
        <v>7</v>
      </c>
      <c r="C1748" s="22" t="s">
        <v>8</v>
      </c>
      <c r="D1748" s="3" t="s">
        <v>9</v>
      </c>
      <c r="E1748" s="22" t="s">
        <v>10</v>
      </c>
      <c r="F1748" s="3" t="s">
        <v>11</v>
      </c>
      <c r="G1748" s="1"/>
      <c r="H1748" s="1"/>
      <c r="I1748" s="1"/>
      <c r="J1748" s="1"/>
    </row>
    <row r="1749" spans="1:10">
      <c r="A1749" s="3"/>
      <c r="B1749" s="40">
        <f>E1733</f>
        <v>33.5</v>
      </c>
      <c r="D1749" s="9">
        <f>(D1751*D1753/H1733)</f>
        <v>470.19666666666666</v>
      </c>
      <c r="F1749" s="40">
        <f>G1733</f>
        <v>33.5</v>
      </c>
      <c r="G1749" s="1"/>
      <c r="H1749" s="1"/>
      <c r="I1749" s="1"/>
      <c r="J1749" s="1"/>
    </row>
    <row r="1750" spans="1:10">
      <c r="A1750" s="3"/>
      <c r="B1750" s="3" t="s">
        <v>14</v>
      </c>
      <c r="C1750" s="22" t="s">
        <v>13</v>
      </c>
      <c r="D1750" s="3" t="s">
        <v>16</v>
      </c>
      <c r="E1750" s="22" t="s">
        <v>12</v>
      </c>
      <c r="F1750" s="3" t="s">
        <v>18</v>
      </c>
      <c r="G1750" s="1"/>
      <c r="H1750" s="1"/>
      <c r="I1750" s="1"/>
      <c r="J1750" s="1"/>
    </row>
    <row r="1751" spans="1:10">
      <c r="A1751" s="3"/>
      <c r="B1751" s="40">
        <f>D1733</f>
        <v>7.5</v>
      </c>
      <c r="C1751" s="22" t="s">
        <v>17</v>
      </c>
      <c r="D1751" s="5">
        <f>F1751</f>
        <v>11.5</v>
      </c>
      <c r="E1751" s="22" t="s">
        <v>15</v>
      </c>
      <c r="F1751" s="40">
        <f>F1733</f>
        <v>11.5</v>
      </c>
      <c r="G1751" s="1"/>
      <c r="H1751" s="1"/>
      <c r="I1751" s="1"/>
      <c r="J1751" s="1"/>
    </row>
    <row r="1752" spans="1:10">
      <c r="A1752" s="3"/>
      <c r="B1752" s="3" t="s">
        <v>29</v>
      </c>
      <c r="C1752" s="22" t="s">
        <v>19</v>
      </c>
      <c r="D1752" s="3" t="s">
        <v>30</v>
      </c>
      <c r="E1752" s="22" t="s">
        <v>19</v>
      </c>
      <c r="F1752" s="3" t="s">
        <v>31</v>
      </c>
      <c r="G1752" s="1"/>
      <c r="H1752" s="1"/>
      <c r="I1752" s="1"/>
      <c r="J1752" s="1"/>
    </row>
    <row r="1753" spans="1:10">
      <c r="A1753" s="3"/>
      <c r="B1753" s="20">
        <f>B1740</f>
        <v>3.3993174666666665E-3</v>
      </c>
      <c r="C1753" s="1"/>
      <c r="D1753" s="20">
        <f>B1753</f>
        <v>3.3993174666666665E-3</v>
      </c>
      <c r="E1753" s="13"/>
      <c r="F1753" s="13">
        <f>H1733*(F1749+273.15)/F1751</f>
        <v>2.2169461739130433E-3</v>
      </c>
      <c r="G1753" s="1"/>
      <c r="H1753" s="1"/>
      <c r="I1753" s="1"/>
      <c r="J1753" s="1"/>
    </row>
    <row r="1754" spans="1:10">
      <c r="A1754" s="3"/>
      <c r="B1754" s="1"/>
      <c r="C1754" s="1"/>
      <c r="D1754" s="1"/>
      <c r="E1754" s="1"/>
      <c r="F1754" s="1"/>
      <c r="G1754" s="1"/>
      <c r="H1754" s="1"/>
      <c r="I1754" s="1"/>
      <c r="J1754" s="1"/>
    </row>
    <row r="1755" spans="1:10">
      <c r="A1755" s="24" t="s">
        <v>23</v>
      </c>
      <c r="B1755" s="27" t="s">
        <v>73</v>
      </c>
      <c r="C1755" s="29" t="s">
        <v>75</v>
      </c>
      <c r="D1755" s="27" t="s">
        <v>74</v>
      </c>
      <c r="E1755" s="29" t="s">
        <v>76</v>
      </c>
      <c r="F1755" s="11" t="s">
        <v>26</v>
      </c>
      <c r="G1755" s="27" t="s">
        <v>73</v>
      </c>
      <c r="H1755" s="29" t="s">
        <v>75</v>
      </c>
      <c r="I1755" s="27" t="s">
        <v>74</v>
      </c>
      <c r="J1755" s="29" t="s">
        <v>25</v>
      </c>
    </row>
    <row r="1756" spans="1:10">
      <c r="A1756" s="3"/>
      <c r="B1756" s="28">
        <f>H1733*(B1749+273.15)*(LN(D1753/B1753))</f>
        <v>0</v>
      </c>
      <c r="C1756" s="31">
        <f>(C1733*H1733*(D1749-(B1749+273.15)))*100</f>
        <v>3.3993174666666666</v>
      </c>
      <c r="D1756" s="31">
        <f>C1756+B1756</f>
        <v>3.3993174666666666</v>
      </c>
      <c r="E1756" s="31">
        <f>((C1733+1)*H1733*(D1749-(B1749+273.15)))*100</f>
        <v>4.7590444533333329</v>
      </c>
      <c r="F1756" s="1"/>
      <c r="G1756" s="31">
        <f>(H1733*((F1749+273.15)-D1749))*100</f>
        <v>-1.3597269866666668</v>
      </c>
      <c r="H1756" s="31">
        <f>(C1733*H1733*((F1749+273.15)-D1749))*100</f>
        <v>-3.3993174666666666</v>
      </c>
      <c r="I1756" s="31">
        <f>H1756+G1756</f>
        <v>-4.7590444533333329</v>
      </c>
      <c r="J1756" s="31">
        <f>((C1733+1)*H1733*((F1749+273.15)-D1749))*100</f>
        <v>-4.7590444533333329</v>
      </c>
    </row>
    <row r="1757" spans="1:10">
      <c r="A1757" s="3"/>
      <c r="B1757" s="1"/>
      <c r="C1757" s="1"/>
      <c r="D1757" s="1"/>
      <c r="E1757" s="1"/>
      <c r="F1757" s="1"/>
      <c r="G1757" s="1"/>
      <c r="I1757" s="1"/>
      <c r="J1757" s="1"/>
    </row>
    <row r="1758" spans="1:10">
      <c r="A1758" s="24" t="s">
        <v>27</v>
      </c>
      <c r="B1758" s="27" t="s">
        <v>73</v>
      </c>
      <c r="C1758" s="27" t="s">
        <v>74</v>
      </c>
      <c r="D1758" s="29" t="s">
        <v>75</v>
      </c>
      <c r="E1758" s="29" t="s">
        <v>76</v>
      </c>
      <c r="F1758" s="1"/>
      <c r="I1758" s="1"/>
      <c r="J1758" s="1"/>
    </row>
    <row r="1759" spans="1:10">
      <c r="A1759" s="3"/>
      <c r="B1759" s="31">
        <f>B1756+G1756</f>
        <v>-1.3597269866666668</v>
      </c>
      <c r="C1759" s="31">
        <f>D1756+I1756</f>
        <v>-1.3597269866666664</v>
      </c>
      <c r="D1759" s="28">
        <f>C1756+H1756</f>
        <v>0</v>
      </c>
      <c r="E1759" s="28">
        <f>E1756+J1756</f>
        <v>0</v>
      </c>
      <c r="F1759" s="1"/>
      <c r="H1759" s="1"/>
      <c r="I1759" s="1"/>
      <c r="J1759" s="1"/>
    </row>
    <row r="1761" spans="1:11">
      <c r="A1761" s="3" t="s">
        <v>0</v>
      </c>
      <c r="B1761" s="1"/>
      <c r="C1761" s="1"/>
      <c r="D1761" s="1"/>
      <c r="E1761" s="1"/>
      <c r="F1761" s="1"/>
      <c r="G1761" s="1"/>
      <c r="H1761" s="1"/>
      <c r="I1761" s="1"/>
      <c r="J1761" s="1"/>
    </row>
    <row r="1762" spans="1:11">
      <c r="A1762" s="24" t="s">
        <v>1</v>
      </c>
      <c r="B1762" s="3" t="s">
        <v>32</v>
      </c>
      <c r="C1762" s="3" t="s">
        <v>78</v>
      </c>
      <c r="D1762" s="3" t="s">
        <v>60</v>
      </c>
      <c r="E1762" s="3" t="s">
        <v>62</v>
      </c>
      <c r="F1762" s="3" t="s">
        <v>61</v>
      </c>
      <c r="G1762" s="22" t="s">
        <v>33</v>
      </c>
      <c r="H1762" s="46"/>
      <c r="I1762" s="46"/>
      <c r="J1762" s="46"/>
    </row>
    <row r="1763" spans="1:11">
      <c r="A1763" s="3"/>
      <c r="B1763" s="4" t="s">
        <v>34</v>
      </c>
      <c r="C1763" s="5">
        <f>K1763</f>
        <v>3.63</v>
      </c>
      <c r="D1763" s="5">
        <f>K1764</f>
        <v>21.111999999999998</v>
      </c>
      <c r="E1763" s="5">
        <f>K1765</f>
        <v>6.3280000000000003</v>
      </c>
      <c r="F1763" s="5">
        <f>K1766</f>
        <v>0.56699999999999995</v>
      </c>
      <c r="G1763" s="32" t="s">
        <v>35</v>
      </c>
      <c r="H1763" s="46"/>
      <c r="I1763" s="46"/>
      <c r="J1763" s="46"/>
      <c r="K1763" s="1">
        <f>'ITEM Nº2'!I16</f>
        <v>3.63</v>
      </c>
    </row>
    <row r="1764" spans="1:11">
      <c r="A1764" s="3"/>
      <c r="B1764" s="1"/>
      <c r="C1764" s="1"/>
      <c r="D1764" s="1"/>
      <c r="E1764" s="1"/>
      <c r="F1764" s="1"/>
      <c r="G1764" s="1"/>
      <c r="H1764" s="46"/>
      <c r="I1764" s="46"/>
      <c r="J1764" s="46"/>
      <c r="K1764" s="1">
        <f>'ITEM Nº2'!I17</f>
        <v>21.111999999999998</v>
      </c>
    </row>
    <row r="1765" spans="1:11">
      <c r="A1765" s="3" t="s">
        <v>81</v>
      </c>
      <c r="B1765" s="3" t="s">
        <v>36</v>
      </c>
      <c r="C1765" s="3" t="s">
        <v>37</v>
      </c>
      <c r="D1765" s="3" t="s">
        <v>38</v>
      </c>
      <c r="E1765" s="3" t="s">
        <v>39</v>
      </c>
      <c r="F1765" s="3"/>
      <c r="G1765" s="1"/>
      <c r="H1765" s="46"/>
      <c r="I1765" s="46"/>
      <c r="J1765" s="46"/>
      <c r="K1765" s="1">
        <f>'ITEM Nº2'!I18</f>
        <v>6.3280000000000003</v>
      </c>
    </row>
    <row r="1766" spans="1:11">
      <c r="A1766" s="3"/>
      <c r="B1766" s="25">
        <f>ROUND(C1763*2.20462,2)</f>
        <v>8</v>
      </c>
      <c r="C1766" s="25">
        <f>ROUND(D1763*1.8+32,2)</f>
        <v>70</v>
      </c>
      <c r="D1766" s="25">
        <f>ROUND(E1763*(14.6959793/1.03326),2)</f>
        <v>90</v>
      </c>
      <c r="E1766" s="25">
        <f>ROUND(F1763*(3.28084^3),2)</f>
        <v>20.02</v>
      </c>
      <c r="F1766" s="13"/>
      <c r="G1766" s="1"/>
      <c r="H1766" s="46"/>
      <c r="I1766" s="46"/>
      <c r="J1766" s="46"/>
      <c r="K1766" s="1">
        <f>'ITEM Nº2'!I19</f>
        <v>0.56699999999999995</v>
      </c>
    </row>
    <row r="1767" spans="1:11">
      <c r="A1767" s="3"/>
      <c r="B1767" s="25"/>
      <c r="C1767" s="23"/>
      <c r="D1767" s="23"/>
      <c r="E1767" s="25"/>
      <c r="G1767" s="1"/>
      <c r="H1767" s="46"/>
      <c r="I1767" s="46"/>
      <c r="J1767" s="46"/>
    </row>
    <row r="1768" spans="1:11">
      <c r="A1768" s="3" t="s">
        <v>82</v>
      </c>
      <c r="B1768" s="23">
        <f>ROUND(B1766,0)</f>
        <v>8</v>
      </c>
      <c r="C1768" s="23">
        <f>ROUND(C1766,0)</f>
        <v>70</v>
      </c>
      <c r="D1768" s="23">
        <f>ROUND(D1766,0)</f>
        <v>90</v>
      </c>
      <c r="E1768" s="23">
        <f>ROUND(E1766,0)</f>
        <v>20</v>
      </c>
      <c r="F1768" s="21"/>
      <c r="G1768" s="1"/>
      <c r="H1768" s="46"/>
      <c r="I1768" s="46"/>
      <c r="J1768" s="46"/>
    </row>
    <row r="1769" spans="1:11">
      <c r="A1769" s="3"/>
      <c r="B1769" s="25"/>
      <c r="C1769" s="23"/>
      <c r="D1769" s="23"/>
      <c r="E1769" s="25"/>
      <c r="G1769" s="1"/>
    </row>
    <row r="1770" spans="1:11">
      <c r="A1770" s="3" t="s">
        <v>40</v>
      </c>
      <c r="B1770" s="3" t="s">
        <v>37</v>
      </c>
      <c r="C1770" s="3" t="s">
        <v>98</v>
      </c>
      <c r="D1770" s="4" t="s">
        <v>97</v>
      </c>
      <c r="E1770" s="3" t="s">
        <v>96</v>
      </c>
      <c r="F1770" s="3" t="s">
        <v>95</v>
      </c>
      <c r="H1770" s="47" t="s">
        <v>89</v>
      </c>
      <c r="I1770" s="48"/>
      <c r="J1770" s="49"/>
    </row>
    <row r="1771" spans="1:11">
      <c r="A1771" s="3"/>
      <c r="B1771" s="17">
        <f>C1768</f>
        <v>70</v>
      </c>
      <c r="C1771" s="1">
        <v>0.25609999999999999</v>
      </c>
      <c r="D1771" s="1">
        <v>28.06</v>
      </c>
      <c r="E1771" s="1">
        <v>1.6029999999999999E-2</v>
      </c>
      <c r="F1771" s="1">
        <f>ROUND(E1768/B1768,3)</f>
        <v>2.5</v>
      </c>
      <c r="H1771" s="1"/>
      <c r="I1771" s="1"/>
      <c r="J1771" s="1"/>
    </row>
    <row r="1772" spans="1:11">
      <c r="A1772" s="3"/>
      <c r="B1772" s="3"/>
      <c r="C1772" s="1"/>
      <c r="D1772" s="1"/>
      <c r="E1772" s="1"/>
      <c r="F1772" s="1"/>
      <c r="G1772" s="1"/>
      <c r="H1772" s="1"/>
      <c r="I1772" s="1"/>
      <c r="J1772" s="1"/>
    </row>
    <row r="1773" spans="1:11">
      <c r="A1773" s="3"/>
      <c r="B1773" s="3" t="s">
        <v>38</v>
      </c>
      <c r="C1773" s="3" t="s">
        <v>38</v>
      </c>
      <c r="D1773" s="3" t="s">
        <v>45</v>
      </c>
      <c r="E1773" s="3" t="s">
        <v>46</v>
      </c>
      <c r="F1773" s="4" t="s">
        <v>47</v>
      </c>
      <c r="G1773" s="4" t="s">
        <v>48</v>
      </c>
      <c r="H1773" s="50" t="str">
        <f>IF(E1771=D1777,"líquido saturado",IF(E1771&lt;D1777,"líquido comprimido",IF(E1771&lt;E1777,"mezcla L+V",IF(E1771=E1777,"vapor saturado","vapor recalentado"))))</f>
        <v>líquido comprimido</v>
      </c>
      <c r="I1773" s="51"/>
      <c r="J1773" s="15" t="s">
        <v>99</v>
      </c>
    </row>
    <row r="1774" spans="1:11">
      <c r="A1774" s="3"/>
      <c r="B1774" s="17">
        <f>D1768</f>
        <v>90</v>
      </c>
      <c r="C1774" s="1">
        <v>96.16</v>
      </c>
      <c r="D1774" s="1">
        <v>1.771E-2</v>
      </c>
      <c r="E1774" s="1">
        <v>4.5979999999999999</v>
      </c>
      <c r="F1774" s="1">
        <v>295.27999999999997</v>
      </c>
      <c r="G1774" s="1">
        <v>1104.5999999999999</v>
      </c>
      <c r="J1774" s="1">
        <f>D1771</f>
        <v>28.06</v>
      </c>
    </row>
    <row r="1775" spans="1:11">
      <c r="A1775" s="3"/>
      <c r="B1775" s="1"/>
      <c r="C1775" s="1">
        <v>89.64</v>
      </c>
      <c r="D1775" s="1">
        <v>1.7659999999999999E-2</v>
      </c>
      <c r="E1775" s="1">
        <v>4.9139999999999997</v>
      </c>
      <c r="F1775" s="1">
        <v>290.11</v>
      </c>
      <c r="G1775" s="1">
        <v>1103.7</v>
      </c>
      <c r="H1775" s="35" t="s">
        <v>100</v>
      </c>
      <c r="I1775" s="34" t="str">
        <f>IF(F1771&gt;D1777,IF(F1771&lt;E1777,"mezcla L+V","vapor recalentado"),"líquido comprimido")</f>
        <v>mezcla L+V</v>
      </c>
      <c r="J1775" s="1"/>
    </row>
    <row r="1776" spans="1:11">
      <c r="A1776" s="3"/>
      <c r="B1776" s="1"/>
      <c r="C1776" s="1">
        <f>C1774-C1775</f>
        <v>6.519999999999996</v>
      </c>
      <c r="D1776" s="1">
        <f>D1774-D1775</f>
        <v>5.0000000000001432E-5</v>
      </c>
      <c r="E1776" s="1">
        <f>E1774-E1775</f>
        <v>-0.31599999999999984</v>
      </c>
      <c r="F1776" s="1">
        <f>F1774-F1775</f>
        <v>5.1699999999999591</v>
      </c>
      <c r="G1776" s="1">
        <f>G1774-G1775</f>
        <v>0.89999999999986358</v>
      </c>
      <c r="H1776" s="1"/>
      <c r="I1776" s="1"/>
      <c r="J1776" s="1"/>
    </row>
    <row r="1777" spans="1:10">
      <c r="A1777" s="3"/>
      <c r="B1777" s="1"/>
      <c r="C1777" s="1"/>
      <c r="D1777" s="1">
        <f>ROUND(D1774+(D1776/C1776)*(B1774-C1774),4)</f>
        <v>1.77E-2</v>
      </c>
      <c r="E1777" s="1">
        <f>ROUND(E1774+(E1776/C1776)*(B1774-C1774),3)</f>
        <v>4.8970000000000002</v>
      </c>
      <c r="F1777" s="1">
        <f>ROUND(F1774+(F1776/C1776)*(B1774-C1774),2)</f>
        <v>290.39999999999998</v>
      </c>
      <c r="G1777" s="1">
        <f>ROUND(G1774+(G1776/C1776)*(B1774-C1774),1)</f>
        <v>1103.7</v>
      </c>
      <c r="H1777" s="1"/>
      <c r="I1777" s="1"/>
      <c r="J1777" s="1"/>
    </row>
    <row r="1778" spans="1:10">
      <c r="A1778" s="3"/>
      <c r="B1778" s="1"/>
      <c r="C1778" s="1"/>
      <c r="D1778" s="1"/>
      <c r="E1778" s="1"/>
      <c r="F1778" s="1"/>
      <c r="G1778" s="1"/>
      <c r="H1778" s="1"/>
      <c r="I1778" s="1"/>
      <c r="J1778" s="1"/>
    </row>
    <row r="1779" spans="1:10">
      <c r="A1779" s="3"/>
      <c r="B1779" s="3" t="s">
        <v>45</v>
      </c>
      <c r="C1779" s="3" t="s">
        <v>46</v>
      </c>
      <c r="D1779" s="3" t="s">
        <v>49</v>
      </c>
      <c r="E1779" s="15" t="s">
        <v>50</v>
      </c>
      <c r="F1779" s="11" t="s">
        <v>51</v>
      </c>
      <c r="G1779" s="16" t="s">
        <v>52</v>
      </c>
      <c r="H1779" s="4" t="s">
        <v>53</v>
      </c>
      <c r="I1779" s="4" t="s">
        <v>54</v>
      </c>
      <c r="J1779" s="1"/>
    </row>
    <row r="1780" spans="1:10">
      <c r="A1780" s="3"/>
      <c r="B1780" s="1">
        <f>D1777</f>
        <v>1.77E-2</v>
      </c>
      <c r="C1780" s="1">
        <f>E1777</f>
        <v>4.8970000000000002</v>
      </c>
      <c r="D1780" s="1">
        <f>ROUND(((F1771-B1780)/(C1780-B1780)),4)</f>
        <v>0.50870000000000004</v>
      </c>
      <c r="E1780" s="1">
        <f>ROUND((1-D1780)*F1777+G1777*D1780,1)</f>
        <v>704.1</v>
      </c>
      <c r="F1780" s="1"/>
      <c r="G1780" s="1">
        <f>(E1780-J1774)</f>
        <v>676.04000000000008</v>
      </c>
      <c r="H1780" s="1">
        <f>ROUND(D1768*(F1771-E1771)*(0.000947831/0.737562)*144,2)</f>
        <v>41.37</v>
      </c>
      <c r="I1780" s="1">
        <f>G1780+H1780</f>
        <v>717.41000000000008</v>
      </c>
      <c r="J1780" s="1"/>
    </row>
    <row r="1781" spans="1:10">
      <c r="A1781" s="3"/>
      <c r="E1781" s="1"/>
      <c r="F1781" s="1"/>
      <c r="G1781" s="1"/>
      <c r="H1781" s="1"/>
      <c r="I1781" s="1"/>
    </row>
    <row r="1782" spans="1:10">
      <c r="A1782" s="3"/>
      <c r="B1782" s="24" t="s">
        <v>55</v>
      </c>
      <c r="C1782" s="12" t="s">
        <v>56</v>
      </c>
      <c r="D1782" s="3" t="s">
        <v>90</v>
      </c>
      <c r="E1782" s="3" t="s">
        <v>91</v>
      </c>
      <c r="F1782" s="4" t="s">
        <v>92</v>
      </c>
      <c r="G1782" s="3" t="s">
        <v>93</v>
      </c>
      <c r="H1782" s="4" t="s">
        <v>94</v>
      </c>
      <c r="I1782" s="16" t="s">
        <v>52</v>
      </c>
      <c r="J1782" s="4" t="s">
        <v>53</v>
      </c>
    </row>
    <row r="1783" spans="1:10">
      <c r="A1783" s="3"/>
      <c r="B1783" s="14"/>
      <c r="C1783" s="21">
        <f>F1771</f>
        <v>2.5</v>
      </c>
      <c r="D1783" s="1">
        <v>2.6240000000000001</v>
      </c>
      <c r="E1783" s="1">
        <v>173.34</v>
      </c>
      <c r="F1783" s="1">
        <v>1112.0999999999999</v>
      </c>
      <c r="G1783" s="1">
        <f>E1786</f>
        <v>182.4</v>
      </c>
      <c r="H1783" s="1">
        <f>F1786</f>
        <v>280.5</v>
      </c>
      <c r="I1783" s="1">
        <f>(H1783-E1780)</f>
        <v>-423.6</v>
      </c>
      <c r="J1783" s="1">
        <v>0</v>
      </c>
    </row>
    <row r="1784" spans="1:10">
      <c r="A1784" s="3"/>
      <c r="C1784" s="1"/>
      <c r="D1784" s="1">
        <v>2.4750000000000001</v>
      </c>
      <c r="E1784" s="1">
        <v>184.27</v>
      </c>
      <c r="F1784" s="1">
        <v>112.8</v>
      </c>
      <c r="G1784" s="1"/>
      <c r="H1784" s="1"/>
      <c r="I1784" s="1"/>
      <c r="J1784" s="4"/>
    </row>
    <row r="1785" spans="1:10">
      <c r="A1785" s="3"/>
      <c r="C1785" s="1"/>
      <c r="D1785" s="1">
        <f>D1783-D1784</f>
        <v>0.14900000000000002</v>
      </c>
      <c r="E1785" s="1">
        <f>E1783-E1784</f>
        <v>-10.930000000000007</v>
      </c>
      <c r="F1785" s="1">
        <f>F1783-F1784</f>
        <v>999.3</v>
      </c>
      <c r="G1785" s="1"/>
      <c r="H1785" s="1"/>
      <c r="I1785" s="1"/>
      <c r="J1785" s="5"/>
    </row>
    <row r="1786" spans="1:10">
      <c r="A1786" s="3"/>
      <c r="B1786" s="1"/>
      <c r="C1786" s="1"/>
      <c r="D1786" s="1"/>
      <c r="E1786" s="1">
        <f>ROUND(E1783+(E1785/D1785)*(C1783-D1783),1)</f>
        <v>182.4</v>
      </c>
      <c r="F1786" s="1">
        <f>ROUND(F1783+(F1785/D1785)*(C1783-D1783),1)</f>
        <v>280.5</v>
      </c>
      <c r="G1786" s="1"/>
      <c r="H1786" s="1"/>
      <c r="I1786" s="1"/>
      <c r="J1786" s="5"/>
    </row>
    <row r="1787" spans="1:10">
      <c r="A1787" s="3"/>
    </row>
    <row r="1788" spans="1:10">
      <c r="A1788" s="3"/>
      <c r="B1788" s="4" t="s">
        <v>54</v>
      </c>
    </row>
    <row r="1789" spans="1:10">
      <c r="A1789" s="3"/>
      <c r="B1789" s="1">
        <f>I1783</f>
        <v>-423.6</v>
      </c>
      <c r="I1789" s="5"/>
      <c r="J1789" s="5"/>
    </row>
    <row r="1790" spans="1:10">
      <c r="A1790" s="3"/>
      <c r="I1790" s="5"/>
      <c r="J1790" s="5"/>
    </row>
    <row r="1791" spans="1:10">
      <c r="A1791" s="3" t="s">
        <v>79</v>
      </c>
      <c r="B1791" s="27" t="s">
        <v>57</v>
      </c>
      <c r="C1791" s="27" t="s">
        <v>71</v>
      </c>
      <c r="D1791" s="27" t="s">
        <v>69</v>
      </c>
      <c r="E1791" s="27" t="s">
        <v>68</v>
      </c>
      <c r="F1791" s="27" t="s">
        <v>70</v>
      </c>
      <c r="G1791" s="27" t="s">
        <v>72</v>
      </c>
    </row>
    <row r="1792" spans="1:10">
      <c r="A1792" s="3"/>
      <c r="B1792" s="28">
        <f>G1783</f>
        <v>182.4</v>
      </c>
      <c r="C1792" s="28">
        <f>ROUND((I1780+B1789)*B1768,1)</f>
        <v>2350.5</v>
      </c>
      <c r="D1792" s="28">
        <f>ROUND((H1780+J1783)*B1768,1)</f>
        <v>331</v>
      </c>
      <c r="E1792" s="28">
        <f>ROUND(B1792*(100/14.50381),1)</f>
        <v>1257.5999999999999</v>
      </c>
      <c r="F1792" s="28">
        <f>ROUND(D1792*(1/0.947831),1)</f>
        <v>349.2</v>
      </c>
      <c r="G1792" s="28">
        <f>ROUND(C1792*(1/0.947831),1)</f>
        <v>2479.9</v>
      </c>
    </row>
    <row r="1794" spans="1:11">
      <c r="A1794" s="3" t="s">
        <v>170</v>
      </c>
    </row>
    <row r="1795" spans="1:11">
      <c r="A1795" s="3" t="s">
        <v>59</v>
      </c>
      <c r="B1795" s="1"/>
      <c r="C1795" s="1"/>
      <c r="D1795" s="1"/>
      <c r="E1795" s="1"/>
      <c r="F1795" s="1"/>
      <c r="G1795" s="1"/>
      <c r="H1795" s="1"/>
      <c r="I1795" s="1"/>
    </row>
    <row r="1796" spans="1:11">
      <c r="A1796" s="24" t="s">
        <v>1</v>
      </c>
      <c r="B1796" s="3" t="s">
        <v>2</v>
      </c>
      <c r="C1796" s="3" t="s">
        <v>3</v>
      </c>
      <c r="D1796" s="3" t="s">
        <v>14</v>
      </c>
      <c r="E1796" s="3" t="s">
        <v>7</v>
      </c>
      <c r="F1796" s="3" t="s">
        <v>151</v>
      </c>
      <c r="G1796" s="3" t="s">
        <v>11</v>
      </c>
      <c r="H1796" s="19" t="s">
        <v>77</v>
      </c>
    </row>
    <row r="1797" spans="1:11">
      <c r="A1797" s="3"/>
      <c r="B1797" s="3" t="s">
        <v>5</v>
      </c>
      <c r="C1797" s="6">
        <v>2.5</v>
      </c>
      <c r="D1797" s="1">
        <f>K1797</f>
        <v>8</v>
      </c>
      <c r="E1797" s="18">
        <f>K1798</f>
        <v>34</v>
      </c>
      <c r="F1797" s="8">
        <f>K1799</f>
        <v>12</v>
      </c>
      <c r="G1797" s="1">
        <f>K1800</f>
        <v>34</v>
      </c>
      <c r="H1797" s="7">
        <v>8.3139999999999993E-5</v>
      </c>
      <c r="K1797" s="1">
        <f>'ITEM Nº1'!J17</f>
        <v>8</v>
      </c>
    </row>
    <row r="1798" spans="1:11">
      <c r="A1798" s="3"/>
      <c r="B1798" s="1"/>
      <c r="C1798" s="1"/>
      <c r="D1798" s="5"/>
      <c r="E1798" s="4"/>
      <c r="F1798" s="5"/>
      <c r="K1798" s="1">
        <f>'ITEM Nº1'!J18</f>
        <v>34</v>
      </c>
    </row>
    <row r="1799" spans="1:11">
      <c r="A1799" s="24" t="s">
        <v>6</v>
      </c>
      <c r="B1799" s="3" t="s">
        <v>7</v>
      </c>
      <c r="C1799" s="22" t="s">
        <v>8</v>
      </c>
      <c r="D1799" s="3" t="s">
        <v>9</v>
      </c>
      <c r="E1799" s="22" t="s">
        <v>10</v>
      </c>
      <c r="F1799" s="3" t="s">
        <v>11</v>
      </c>
      <c r="H1799" s="1"/>
      <c r="K1799" s="1">
        <f>'ITEM Nº1'!J19</f>
        <v>12</v>
      </c>
    </row>
    <row r="1800" spans="1:11">
      <c r="A1800" s="3"/>
      <c r="B1800" s="40">
        <f>E1797</f>
        <v>34</v>
      </c>
      <c r="D1800" s="9">
        <f>((D1802*D1804)/H1797)</f>
        <v>204.76666666666662</v>
      </c>
      <c r="F1800" s="40">
        <f>G1797</f>
        <v>34</v>
      </c>
      <c r="K1800" s="1">
        <f>'ITEM Nº1'!J20</f>
        <v>34</v>
      </c>
    </row>
    <row r="1801" spans="1:11">
      <c r="A1801" s="3"/>
      <c r="B1801" s="3" t="s">
        <v>14</v>
      </c>
      <c r="C1801" s="22" t="s">
        <v>12</v>
      </c>
      <c r="D1801" s="3" t="s">
        <v>80</v>
      </c>
      <c r="E1801" s="22" t="s">
        <v>13</v>
      </c>
      <c r="F1801" s="3" t="s">
        <v>151</v>
      </c>
    </row>
    <row r="1802" spans="1:11">
      <c r="A1802" s="3"/>
      <c r="B1802" s="40">
        <f>D1797</f>
        <v>8</v>
      </c>
      <c r="C1802" s="22" t="s">
        <v>15</v>
      </c>
      <c r="D1802" s="5">
        <f>B1802</f>
        <v>8</v>
      </c>
      <c r="E1802" s="22" t="s">
        <v>17</v>
      </c>
      <c r="F1802" s="40">
        <f>F1797</f>
        <v>12</v>
      </c>
    </row>
    <row r="1803" spans="1:11">
      <c r="A1803" s="3"/>
      <c r="B1803" s="3" t="s">
        <v>29</v>
      </c>
      <c r="C1803" s="22" t="s">
        <v>19</v>
      </c>
      <c r="D1803" s="3" t="s">
        <v>30</v>
      </c>
      <c r="E1803" s="22" t="s">
        <v>19</v>
      </c>
      <c r="F1803" s="3" t="s">
        <v>31</v>
      </c>
    </row>
    <row r="1804" spans="1:11">
      <c r="A1804" s="3"/>
      <c r="B1804" s="10">
        <f>(H1797*(B1800+273.15)/B1802)</f>
        <v>3.1920563749999993E-3</v>
      </c>
      <c r="C1804" s="10"/>
      <c r="D1804" s="10">
        <f>F1804</f>
        <v>2.1280375833333328E-3</v>
      </c>
      <c r="E1804" s="10"/>
      <c r="F1804" s="10">
        <f>(H1797*(F1800+273.15)/F1802)</f>
        <v>2.1280375833333328E-3</v>
      </c>
    </row>
    <row r="1805" spans="1:11">
      <c r="A1805" s="3"/>
      <c r="B1805" s="1"/>
      <c r="C1805" s="1"/>
      <c r="D1805" s="1"/>
      <c r="E1805" s="1"/>
      <c r="F1805" s="1"/>
      <c r="G1805" s="1"/>
      <c r="H1805" s="1"/>
      <c r="I1805" s="1"/>
      <c r="J1805" s="1"/>
    </row>
    <row r="1806" spans="1:11">
      <c r="A1806" s="24" t="s">
        <v>23</v>
      </c>
      <c r="B1806" s="27" t="s">
        <v>73</v>
      </c>
      <c r="C1806" s="29" t="s">
        <v>75</v>
      </c>
      <c r="D1806" s="27" t="s">
        <v>74</v>
      </c>
      <c r="E1806" s="29" t="s">
        <v>76</v>
      </c>
      <c r="F1806" s="11" t="s">
        <v>26</v>
      </c>
      <c r="G1806" s="27" t="s">
        <v>73</v>
      </c>
      <c r="H1806" s="29" t="s">
        <v>75</v>
      </c>
      <c r="I1806" s="27" t="s">
        <v>24</v>
      </c>
      <c r="J1806" s="29" t="s">
        <v>76</v>
      </c>
    </row>
    <row r="1807" spans="1:11">
      <c r="A1807" s="3"/>
      <c r="B1807" s="31">
        <f>ROUND((H1797*(D1800-(B1800+273.15)))*(1/0.01),2)</f>
        <v>-0.85</v>
      </c>
      <c r="C1807" s="31">
        <f>ROUND((C1797*H1797*(D1800-(B1800+273.15)))*(1/0.01),2)</f>
        <v>-2.13</v>
      </c>
      <c r="D1807" s="31">
        <f>C1807+B1807</f>
        <v>-2.98</v>
      </c>
      <c r="E1807" s="31">
        <f>ROUND(((C1797+1)*H1797*(D1800-(B1800+273.15)))*(1/0.01),2)</f>
        <v>-2.98</v>
      </c>
      <c r="F1807" s="10"/>
      <c r="G1807" s="31">
        <f>ROUND(H1797*(F1800+273.15)*(LN(F1804/D1804)),2)</f>
        <v>0</v>
      </c>
      <c r="H1807" s="31">
        <f>ROUND((C1797*H1797*((F1800+273.15)-D1800))*100,2)</f>
        <v>2.13</v>
      </c>
      <c r="I1807" s="31">
        <f>H1807+G1807</f>
        <v>2.13</v>
      </c>
      <c r="J1807" s="31">
        <f>ROUND(((C1797+1)*H1797*((F1800+273.15)-D1800))*100,2)</f>
        <v>2.98</v>
      </c>
    </row>
    <row r="1808" spans="1:11">
      <c r="A1808" s="3"/>
      <c r="B1808" s="1"/>
      <c r="C1808" s="1"/>
      <c r="D1808" s="1"/>
      <c r="E1808" s="1"/>
      <c r="F1808" s="1"/>
      <c r="G1808" s="1"/>
      <c r="H1808" s="1"/>
      <c r="J1808" s="1"/>
    </row>
    <row r="1809" spans="1:10">
      <c r="A1809" s="24" t="s">
        <v>27</v>
      </c>
      <c r="B1809" s="27" t="s">
        <v>73</v>
      </c>
      <c r="C1809" s="27" t="s">
        <v>74</v>
      </c>
      <c r="D1809" s="29" t="s">
        <v>75</v>
      </c>
      <c r="E1809" s="29" t="s">
        <v>76</v>
      </c>
      <c r="G1809" s="1"/>
      <c r="H1809" s="1"/>
      <c r="J1809" s="1"/>
    </row>
    <row r="1810" spans="1:10">
      <c r="A1810" s="3"/>
      <c r="B1810" s="31">
        <f>B1807+G1807</f>
        <v>-0.85</v>
      </c>
      <c r="C1810" s="31">
        <f>D1807+I1807</f>
        <v>-0.85000000000000009</v>
      </c>
      <c r="D1810" s="31">
        <f>C1807+H1807</f>
        <v>0</v>
      </c>
      <c r="E1810" s="31">
        <f>E1807+J1807</f>
        <v>0</v>
      </c>
      <c r="G1810" s="1"/>
      <c r="H1810" s="1"/>
      <c r="I1810" s="1"/>
      <c r="J1810" s="1"/>
    </row>
    <row r="1811" spans="1:10">
      <c r="A1811" s="3"/>
      <c r="B1811" s="1"/>
      <c r="C1811" s="1"/>
      <c r="D1811" s="1"/>
      <c r="E1811" s="1"/>
      <c r="F1811" s="1"/>
      <c r="G1811" s="1"/>
      <c r="H1811" s="1"/>
      <c r="I1811" s="1"/>
      <c r="J1811" s="1"/>
    </row>
    <row r="1812" spans="1:10">
      <c r="A1812" s="24" t="s">
        <v>28</v>
      </c>
      <c r="B1812" s="3" t="s">
        <v>7</v>
      </c>
      <c r="C1812" s="22" t="s">
        <v>8</v>
      </c>
      <c r="D1812" s="3" t="s">
        <v>9</v>
      </c>
      <c r="E1812" s="22" t="s">
        <v>10</v>
      </c>
      <c r="F1812" s="3" t="s">
        <v>11</v>
      </c>
      <c r="G1812" s="1"/>
      <c r="H1812" s="1"/>
      <c r="I1812" s="1"/>
      <c r="J1812" s="1"/>
    </row>
    <row r="1813" spans="1:10">
      <c r="A1813" s="3"/>
      <c r="B1813" s="40">
        <f>E1797</f>
        <v>34</v>
      </c>
      <c r="D1813" s="9">
        <f>(D1815*D1817/H1797)</f>
        <v>460.72499999999997</v>
      </c>
      <c r="F1813" s="40">
        <f>G1797</f>
        <v>34</v>
      </c>
      <c r="G1813" s="1"/>
      <c r="H1813" s="1"/>
      <c r="I1813" s="1"/>
      <c r="J1813" s="1"/>
    </row>
    <row r="1814" spans="1:10">
      <c r="A1814" s="3"/>
      <c r="B1814" s="3" t="s">
        <v>14</v>
      </c>
      <c r="C1814" s="22" t="s">
        <v>13</v>
      </c>
      <c r="D1814" s="3" t="s">
        <v>16</v>
      </c>
      <c r="E1814" s="22" t="s">
        <v>12</v>
      </c>
      <c r="F1814" s="3" t="s">
        <v>18</v>
      </c>
      <c r="G1814" s="1"/>
      <c r="H1814" s="1"/>
      <c r="I1814" s="1"/>
      <c r="J1814" s="1"/>
    </row>
    <row r="1815" spans="1:10">
      <c r="A1815" s="3"/>
      <c r="B1815" s="40">
        <f>D1797</f>
        <v>8</v>
      </c>
      <c r="C1815" s="22" t="s">
        <v>17</v>
      </c>
      <c r="D1815" s="5">
        <f>F1815</f>
        <v>12</v>
      </c>
      <c r="E1815" s="22" t="s">
        <v>15</v>
      </c>
      <c r="F1815" s="40">
        <f>F1797</f>
        <v>12</v>
      </c>
      <c r="G1815" s="1"/>
      <c r="H1815" s="1"/>
      <c r="I1815" s="1"/>
      <c r="J1815" s="1"/>
    </row>
    <row r="1816" spans="1:10">
      <c r="A1816" s="3"/>
      <c r="B1816" s="3" t="s">
        <v>29</v>
      </c>
      <c r="C1816" s="22" t="s">
        <v>19</v>
      </c>
      <c r="D1816" s="3" t="s">
        <v>30</v>
      </c>
      <c r="E1816" s="22" t="s">
        <v>19</v>
      </c>
      <c r="F1816" s="3" t="s">
        <v>31</v>
      </c>
      <c r="G1816" s="1"/>
      <c r="H1816" s="1"/>
      <c r="I1816" s="1"/>
      <c r="J1816" s="1"/>
    </row>
    <row r="1817" spans="1:10">
      <c r="A1817" s="3"/>
      <c r="B1817" s="20">
        <f>B1804</f>
        <v>3.1920563749999993E-3</v>
      </c>
      <c r="C1817" s="1"/>
      <c r="D1817" s="20">
        <f>B1817</f>
        <v>3.1920563749999993E-3</v>
      </c>
      <c r="E1817" s="13"/>
      <c r="F1817" s="13">
        <f>H1797*(F1813+273.15)/F1815</f>
        <v>2.1280375833333328E-3</v>
      </c>
      <c r="G1817" s="1"/>
      <c r="H1817" s="1"/>
      <c r="I1817" s="1"/>
      <c r="J1817" s="1"/>
    </row>
    <row r="1818" spans="1:10">
      <c r="A1818" s="3"/>
      <c r="B1818" s="1"/>
      <c r="C1818" s="1"/>
      <c r="D1818" s="1"/>
      <c r="E1818" s="1"/>
      <c r="F1818" s="1"/>
      <c r="G1818" s="1"/>
      <c r="H1818" s="1"/>
      <c r="I1818" s="1"/>
      <c r="J1818" s="1"/>
    </row>
    <row r="1819" spans="1:10">
      <c r="A1819" s="24" t="s">
        <v>23</v>
      </c>
      <c r="B1819" s="27" t="s">
        <v>73</v>
      </c>
      <c r="C1819" s="29" t="s">
        <v>75</v>
      </c>
      <c r="D1819" s="27" t="s">
        <v>74</v>
      </c>
      <c r="E1819" s="29" t="s">
        <v>76</v>
      </c>
      <c r="F1819" s="11" t="s">
        <v>26</v>
      </c>
      <c r="G1819" s="27" t="s">
        <v>73</v>
      </c>
      <c r="H1819" s="29" t="s">
        <v>75</v>
      </c>
      <c r="I1819" s="27" t="s">
        <v>74</v>
      </c>
      <c r="J1819" s="29" t="s">
        <v>25</v>
      </c>
    </row>
    <row r="1820" spans="1:10">
      <c r="A1820" s="3"/>
      <c r="B1820" s="28">
        <f>H1797*(B1813+273.15)*(LN(D1817/B1817))</f>
        <v>0</v>
      </c>
      <c r="C1820" s="31">
        <f>(C1797*H1797*(D1813-(B1813+273.15)))*100</f>
        <v>3.1920563749999991</v>
      </c>
      <c r="D1820" s="31">
        <f>C1820+B1820</f>
        <v>3.1920563749999991</v>
      </c>
      <c r="E1820" s="31">
        <f>((C1797+1)*H1797*(D1813-(B1813+273.15)))*100</f>
        <v>4.4688789249999994</v>
      </c>
      <c r="F1820" s="1"/>
      <c r="G1820" s="31">
        <f>(H1797*((F1813+273.15)-D1813))*100</f>
        <v>-1.2768225499999997</v>
      </c>
      <c r="H1820" s="31">
        <f>(C1797*H1797*((F1813+273.15)-D1813))*100</f>
        <v>-3.1920563749999991</v>
      </c>
      <c r="I1820" s="31">
        <f>H1820+G1820</f>
        <v>-4.4688789249999985</v>
      </c>
      <c r="J1820" s="31">
        <f>((C1797+1)*H1797*((F1813+273.15)-D1813))*100</f>
        <v>-4.4688789249999994</v>
      </c>
    </row>
    <row r="1821" spans="1:10">
      <c r="A1821" s="3"/>
      <c r="B1821" s="1"/>
      <c r="C1821" s="1"/>
      <c r="D1821" s="1"/>
      <c r="E1821" s="1"/>
      <c r="F1821" s="1"/>
      <c r="G1821" s="1"/>
      <c r="I1821" s="1"/>
      <c r="J1821" s="1"/>
    </row>
    <row r="1822" spans="1:10">
      <c r="A1822" s="24" t="s">
        <v>27</v>
      </c>
      <c r="B1822" s="27" t="s">
        <v>73</v>
      </c>
      <c r="C1822" s="27" t="s">
        <v>74</v>
      </c>
      <c r="D1822" s="29" t="s">
        <v>75</v>
      </c>
      <c r="E1822" s="29" t="s">
        <v>76</v>
      </c>
      <c r="F1822" s="1"/>
      <c r="I1822" s="1"/>
      <c r="J1822" s="1"/>
    </row>
    <row r="1823" spans="1:10">
      <c r="A1823" s="3"/>
      <c r="B1823" s="31">
        <f>B1820+G1820</f>
        <v>-1.2768225499999997</v>
      </c>
      <c r="C1823" s="31">
        <f>D1820+I1820</f>
        <v>-1.2768225499999994</v>
      </c>
      <c r="D1823" s="28">
        <f>C1820+H1820</f>
        <v>0</v>
      </c>
      <c r="E1823" s="28">
        <f>E1820+J1820</f>
        <v>0</v>
      </c>
      <c r="F1823" s="1"/>
      <c r="H1823" s="1"/>
      <c r="I1823" s="1"/>
      <c r="J1823" s="1"/>
    </row>
    <row r="1825" spans="1:11">
      <c r="A1825" s="3" t="s">
        <v>0</v>
      </c>
      <c r="B1825" s="1"/>
      <c r="C1825" s="1"/>
      <c r="D1825" s="1"/>
      <c r="E1825" s="1"/>
      <c r="F1825" s="1"/>
      <c r="G1825" s="1"/>
      <c r="H1825" s="1"/>
      <c r="I1825" s="1"/>
      <c r="J1825" s="1"/>
    </row>
    <row r="1826" spans="1:11">
      <c r="A1826" s="24" t="s">
        <v>1</v>
      </c>
      <c r="B1826" s="3" t="s">
        <v>32</v>
      </c>
      <c r="C1826" s="3" t="s">
        <v>78</v>
      </c>
      <c r="D1826" s="3" t="s">
        <v>60</v>
      </c>
      <c r="E1826" s="3" t="s">
        <v>62</v>
      </c>
      <c r="F1826" s="3" t="s">
        <v>61</v>
      </c>
      <c r="G1826" s="22" t="s">
        <v>33</v>
      </c>
      <c r="H1826" s="46"/>
      <c r="I1826" s="46"/>
      <c r="J1826" s="46"/>
    </row>
    <row r="1827" spans="1:11">
      <c r="A1827" s="3"/>
      <c r="B1827" s="4" t="s">
        <v>34</v>
      </c>
      <c r="C1827" s="5">
        <f>K1827</f>
        <v>3.63</v>
      </c>
      <c r="D1827" s="5">
        <f>K1828</f>
        <v>21.111999999999998</v>
      </c>
      <c r="E1827" s="5">
        <f>K1829</f>
        <v>6.3280000000000003</v>
      </c>
      <c r="F1827" s="5">
        <f>K1830</f>
        <v>0.56699999999999995</v>
      </c>
      <c r="G1827" s="32" t="s">
        <v>35</v>
      </c>
      <c r="H1827" s="46"/>
      <c r="I1827" s="46"/>
      <c r="J1827" s="46"/>
      <c r="K1827" s="1">
        <f>'ITEM Nº2'!J16</f>
        <v>3.63</v>
      </c>
    </row>
    <row r="1828" spans="1:11">
      <c r="A1828" s="3"/>
      <c r="B1828" s="1"/>
      <c r="C1828" s="1"/>
      <c r="D1828" s="1"/>
      <c r="E1828" s="1"/>
      <c r="F1828" s="1"/>
      <c r="G1828" s="1"/>
      <c r="H1828" s="46"/>
      <c r="I1828" s="46"/>
      <c r="J1828" s="46"/>
      <c r="K1828" s="1">
        <f>'ITEM Nº2'!J17</f>
        <v>21.111999999999998</v>
      </c>
    </row>
    <row r="1829" spans="1:11">
      <c r="A1829" s="3" t="s">
        <v>81</v>
      </c>
      <c r="B1829" s="3" t="s">
        <v>36</v>
      </c>
      <c r="C1829" s="3" t="s">
        <v>37</v>
      </c>
      <c r="D1829" s="3" t="s">
        <v>38</v>
      </c>
      <c r="E1829" s="3" t="s">
        <v>39</v>
      </c>
      <c r="F1829" s="3"/>
      <c r="G1829" s="1"/>
      <c r="H1829" s="46"/>
      <c r="I1829" s="46"/>
      <c r="J1829" s="46"/>
      <c r="K1829" s="1">
        <f>'ITEM Nº2'!J18</f>
        <v>6.3280000000000003</v>
      </c>
    </row>
    <row r="1830" spans="1:11">
      <c r="A1830" s="3"/>
      <c r="B1830" s="25">
        <f>ROUND(C1827*2.20462,2)</f>
        <v>8</v>
      </c>
      <c r="C1830" s="25">
        <f>ROUND(D1827*1.8+32,2)</f>
        <v>70</v>
      </c>
      <c r="D1830" s="25">
        <f>ROUND(E1827*(14.6959793/1.03326),2)</f>
        <v>90</v>
      </c>
      <c r="E1830" s="25">
        <f>ROUND(F1827*(3.28084^3),2)</f>
        <v>20.02</v>
      </c>
      <c r="F1830" s="13"/>
      <c r="G1830" s="1"/>
      <c r="H1830" s="46"/>
      <c r="I1830" s="46"/>
      <c r="J1830" s="46"/>
      <c r="K1830" s="1">
        <f>'ITEM Nº2'!J19</f>
        <v>0.56699999999999995</v>
      </c>
    </row>
    <row r="1831" spans="1:11">
      <c r="A1831" s="3"/>
      <c r="B1831" s="25"/>
      <c r="C1831" s="23"/>
      <c r="D1831" s="23"/>
      <c r="E1831" s="25"/>
      <c r="G1831" s="1"/>
      <c r="H1831" s="46"/>
      <c r="I1831" s="46"/>
      <c r="J1831" s="46"/>
    </row>
    <row r="1832" spans="1:11">
      <c r="A1832" s="3" t="s">
        <v>82</v>
      </c>
      <c r="B1832" s="23">
        <f>ROUND(B1830,0)</f>
        <v>8</v>
      </c>
      <c r="C1832" s="23">
        <f>ROUND(C1830,0)</f>
        <v>70</v>
      </c>
      <c r="D1832" s="23">
        <f>ROUND(D1830,0)</f>
        <v>90</v>
      </c>
      <c r="E1832" s="23">
        <f>ROUND(E1830,0)</f>
        <v>20</v>
      </c>
      <c r="F1832" s="21"/>
      <c r="G1832" s="1"/>
      <c r="H1832" s="46"/>
      <c r="I1832" s="46"/>
      <c r="J1832" s="46"/>
    </row>
    <row r="1833" spans="1:11">
      <c r="A1833" s="3"/>
      <c r="B1833" s="25"/>
      <c r="C1833" s="23"/>
      <c r="D1833" s="23"/>
      <c r="E1833" s="25"/>
      <c r="G1833" s="1"/>
    </row>
    <row r="1834" spans="1:11">
      <c r="A1834" s="3" t="s">
        <v>40</v>
      </c>
      <c r="B1834" s="3" t="s">
        <v>37</v>
      </c>
      <c r="C1834" s="3" t="s">
        <v>98</v>
      </c>
      <c r="D1834" s="4" t="s">
        <v>97</v>
      </c>
      <c r="E1834" s="3" t="s">
        <v>96</v>
      </c>
      <c r="F1834" s="3" t="s">
        <v>95</v>
      </c>
      <c r="H1834" s="47" t="s">
        <v>89</v>
      </c>
      <c r="I1834" s="48"/>
      <c r="J1834" s="49"/>
    </row>
    <row r="1835" spans="1:11">
      <c r="A1835" s="3"/>
      <c r="B1835" s="17">
        <f>C1832</f>
        <v>70</v>
      </c>
      <c r="C1835" s="1">
        <v>0.25609999999999999</v>
      </c>
      <c r="D1835" s="1">
        <v>28.06</v>
      </c>
      <c r="E1835" s="1">
        <v>1.6029999999999999E-2</v>
      </c>
      <c r="F1835" s="1">
        <f>ROUND(E1832/B1832,3)</f>
        <v>2.5</v>
      </c>
      <c r="H1835" s="1"/>
      <c r="I1835" s="1"/>
      <c r="J1835" s="1"/>
    </row>
    <row r="1836" spans="1:11">
      <c r="A1836" s="3"/>
      <c r="B1836" s="3"/>
      <c r="C1836" s="1"/>
      <c r="D1836" s="1"/>
      <c r="E1836" s="1"/>
      <c r="F1836" s="1"/>
      <c r="G1836" s="1"/>
      <c r="H1836" s="1"/>
      <c r="I1836" s="1"/>
      <c r="J1836" s="1"/>
    </row>
    <row r="1837" spans="1:11">
      <c r="A1837" s="3"/>
      <c r="B1837" s="3" t="s">
        <v>38</v>
      </c>
      <c r="C1837" s="3" t="s">
        <v>38</v>
      </c>
      <c r="D1837" s="3" t="s">
        <v>45</v>
      </c>
      <c r="E1837" s="3" t="s">
        <v>46</v>
      </c>
      <c r="F1837" s="4" t="s">
        <v>47</v>
      </c>
      <c r="G1837" s="4" t="s">
        <v>48</v>
      </c>
      <c r="H1837" s="50" t="str">
        <f>IF(E1835=D1841,"líquido saturado",IF(E1835&lt;D1841,"líquido comprimido",IF(E1835&lt;E1841,"mezcla L+V",IF(E1835=E1841,"vapor saturado","vapor recalentado"))))</f>
        <v>líquido comprimido</v>
      </c>
      <c r="I1837" s="51"/>
      <c r="J1837" s="15" t="s">
        <v>99</v>
      </c>
    </row>
    <row r="1838" spans="1:11">
      <c r="A1838" s="3"/>
      <c r="B1838" s="17">
        <f>D1832</f>
        <v>90</v>
      </c>
      <c r="C1838" s="1">
        <v>96.16</v>
      </c>
      <c r="D1838" s="1">
        <v>1.771E-2</v>
      </c>
      <c r="E1838" s="1">
        <v>4.5979999999999999</v>
      </c>
      <c r="F1838" s="1">
        <v>295.27999999999997</v>
      </c>
      <c r="G1838" s="1">
        <v>1104.5999999999999</v>
      </c>
      <c r="J1838" s="1">
        <f>D1835</f>
        <v>28.06</v>
      </c>
    </row>
    <row r="1839" spans="1:11">
      <c r="A1839" s="3"/>
      <c r="B1839" s="1"/>
      <c r="C1839" s="1">
        <v>89.64</v>
      </c>
      <c r="D1839" s="1">
        <v>1.7659999999999999E-2</v>
      </c>
      <c r="E1839" s="1">
        <v>4.9139999999999997</v>
      </c>
      <c r="F1839" s="1">
        <v>290.11</v>
      </c>
      <c r="G1839" s="1">
        <v>1103.7</v>
      </c>
      <c r="H1839" s="35" t="s">
        <v>100</v>
      </c>
      <c r="I1839" s="34" t="str">
        <f>IF(F1835&gt;D1841,IF(F1835&lt;E1841,"mezcla L+V","vapor recalentado"),"líquido comprimido")</f>
        <v>mezcla L+V</v>
      </c>
      <c r="J1839" s="1"/>
    </row>
    <row r="1840" spans="1:11">
      <c r="A1840" s="3"/>
      <c r="B1840" s="1"/>
      <c r="C1840" s="1">
        <f>C1838-C1839</f>
        <v>6.519999999999996</v>
      </c>
      <c r="D1840" s="1">
        <f>D1838-D1839</f>
        <v>5.0000000000001432E-5</v>
      </c>
      <c r="E1840" s="1">
        <f>E1838-E1839</f>
        <v>-0.31599999999999984</v>
      </c>
      <c r="F1840" s="1">
        <f>F1838-F1839</f>
        <v>5.1699999999999591</v>
      </c>
      <c r="G1840" s="1">
        <f>G1838-G1839</f>
        <v>0.89999999999986358</v>
      </c>
      <c r="H1840" s="1"/>
      <c r="I1840" s="1"/>
      <c r="J1840" s="1"/>
    </row>
    <row r="1841" spans="1:10">
      <c r="A1841" s="3"/>
      <c r="B1841" s="1"/>
      <c r="C1841" s="1"/>
      <c r="D1841" s="1">
        <f>ROUND(D1838+(D1840/C1840)*(B1838-C1838),4)</f>
        <v>1.77E-2</v>
      </c>
      <c r="E1841" s="1">
        <f>ROUND(E1838+(E1840/C1840)*(B1838-C1838),3)</f>
        <v>4.8970000000000002</v>
      </c>
      <c r="F1841" s="1">
        <f>ROUND(F1838+(F1840/C1840)*(B1838-C1838),2)</f>
        <v>290.39999999999998</v>
      </c>
      <c r="G1841" s="1">
        <f>ROUND(G1838+(G1840/C1840)*(B1838-C1838),1)</f>
        <v>1103.7</v>
      </c>
      <c r="H1841" s="1"/>
      <c r="I1841" s="1"/>
      <c r="J1841" s="1"/>
    </row>
    <row r="1842" spans="1:10">
      <c r="A1842" s="3"/>
      <c r="B1842" s="1"/>
      <c r="C1842" s="1"/>
      <c r="D1842" s="1"/>
      <c r="E1842" s="1"/>
      <c r="F1842" s="1"/>
      <c r="G1842" s="1"/>
      <c r="H1842" s="1"/>
      <c r="I1842" s="1"/>
      <c r="J1842" s="1"/>
    </row>
    <row r="1843" spans="1:10">
      <c r="A1843" s="3"/>
      <c r="B1843" s="3" t="s">
        <v>45</v>
      </c>
      <c r="C1843" s="3" t="s">
        <v>46</v>
      </c>
      <c r="D1843" s="3" t="s">
        <v>49</v>
      </c>
      <c r="E1843" s="15" t="s">
        <v>50</v>
      </c>
      <c r="F1843" s="11" t="s">
        <v>51</v>
      </c>
      <c r="G1843" s="16" t="s">
        <v>52</v>
      </c>
      <c r="H1843" s="4" t="s">
        <v>53</v>
      </c>
      <c r="I1843" s="4" t="s">
        <v>54</v>
      </c>
      <c r="J1843" s="1"/>
    </row>
    <row r="1844" spans="1:10">
      <c r="A1844" s="3"/>
      <c r="B1844" s="1">
        <f>D1841</f>
        <v>1.77E-2</v>
      </c>
      <c r="C1844" s="1">
        <f>E1841</f>
        <v>4.8970000000000002</v>
      </c>
      <c r="D1844" s="1">
        <f>ROUND(((F1835-B1844)/(C1844-B1844)),4)</f>
        <v>0.50870000000000004</v>
      </c>
      <c r="E1844" s="1">
        <f>ROUND((1-D1844)*F1841+G1841*D1844,1)</f>
        <v>704.1</v>
      </c>
      <c r="F1844" s="1"/>
      <c r="G1844" s="1">
        <f>(E1844-J1838)</f>
        <v>676.04000000000008</v>
      </c>
      <c r="H1844" s="1">
        <f>ROUND(D1832*(F1835-E1835)*(0.000947831/0.737562)*144,2)</f>
        <v>41.37</v>
      </c>
      <c r="I1844" s="1">
        <f>G1844+H1844</f>
        <v>717.41000000000008</v>
      </c>
      <c r="J1844" s="1"/>
    </row>
    <row r="1845" spans="1:10">
      <c r="A1845" s="3"/>
      <c r="E1845" s="1"/>
      <c r="F1845" s="1"/>
      <c r="G1845" s="1"/>
      <c r="H1845" s="1"/>
      <c r="I1845" s="1"/>
    </row>
    <row r="1846" spans="1:10">
      <c r="A1846" s="3"/>
      <c r="B1846" s="24" t="s">
        <v>55</v>
      </c>
      <c r="C1846" s="12" t="s">
        <v>56</v>
      </c>
      <c r="D1846" s="3" t="s">
        <v>90</v>
      </c>
      <c r="E1846" s="3" t="s">
        <v>91</v>
      </c>
      <c r="F1846" s="4" t="s">
        <v>92</v>
      </c>
      <c r="G1846" s="3" t="s">
        <v>93</v>
      </c>
      <c r="H1846" s="4" t="s">
        <v>94</v>
      </c>
      <c r="I1846" s="16" t="s">
        <v>52</v>
      </c>
      <c r="J1846" s="4" t="s">
        <v>53</v>
      </c>
    </row>
    <row r="1847" spans="1:10">
      <c r="A1847" s="3"/>
      <c r="B1847" s="14"/>
      <c r="C1847" s="21">
        <f>F1835</f>
        <v>2.5</v>
      </c>
      <c r="D1847" s="1">
        <v>2.6240000000000001</v>
      </c>
      <c r="E1847" s="1">
        <v>173</v>
      </c>
      <c r="F1847" s="1">
        <v>1112.0999999999999</v>
      </c>
      <c r="G1847" s="1">
        <f>E1850</f>
        <v>182.4</v>
      </c>
      <c r="H1847" s="1">
        <f>F1850</f>
        <v>1112.7</v>
      </c>
      <c r="I1847" s="1">
        <f>(H1847-E1844)</f>
        <v>408.6</v>
      </c>
      <c r="J1847" s="1">
        <v>0</v>
      </c>
    </row>
    <row r="1848" spans="1:10">
      <c r="A1848" s="3"/>
      <c r="C1848" s="1"/>
      <c r="D1848" s="1">
        <v>2.4750000000000001</v>
      </c>
      <c r="E1848" s="1">
        <v>184.27</v>
      </c>
      <c r="F1848" s="1">
        <v>1112.8</v>
      </c>
      <c r="G1848" s="1"/>
      <c r="H1848" s="1"/>
      <c r="I1848" s="1"/>
      <c r="J1848" s="4"/>
    </row>
    <row r="1849" spans="1:10">
      <c r="A1849" s="3"/>
      <c r="C1849" s="1"/>
      <c r="D1849" s="1">
        <f>D1847-D1848</f>
        <v>0.14900000000000002</v>
      </c>
      <c r="E1849" s="1">
        <f>E1847-E1848</f>
        <v>-11.27000000000001</v>
      </c>
      <c r="F1849" s="1">
        <f>F1847-F1848</f>
        <v>-0.70000000000004547</v>
      </c>
      <c r="G1849" s="1"/>
      <c r="H1849" s="1"/>
      <c r="I1849" s="1"/>
      <c r="J1849" s="5"/>
    </row>
    <row r="1850" spans="1:10">
      <c r="A1850" s="3"/>
      <c r="B1850" s="1"/>
      <c r="C1850" s="1"/>
      <c r="D1850" s="1"/>
      <c r="E1850" s="1">
        <f>ROUND(E1847+(E1849/D1849)*(C1847-D1847),1)</f>
        <v>182.4</v>
      </c>
      <c r="F1850" s="1">
        <f>ROUND(F1847+(F1849/D1849)*(C1847-D1847),1)</f>
        <v>1112.7</v>
      </c>
      <c r="G1850" s="1"/>
      <c r="H1850" s="1"/>
      <c r="I1850" s="1"/>
      <c r="J1850" s="5"/>
    </row>
    <row r="1851" spans="1:10">
      <c r="A1851" s="3"/>
    </row>
    <row r="1852" spans="1:10">
      <c r="A1852" s="3"/>
      <c r="B1852" s="4" t="s">
        <v>54</v>
      </c>
    </row>
    <row r="1853" spans="1:10">
      <c r="A1853" s="3"/>
      <c r="B1853" s="1">
        <f>I1847</f>
        <v>408.6</v>
      </c>
      <c r="I1853" s="5"/>
      <c r="J1853" s="5"/>
    </row>
    <row r="1854" spans="1:10">
      <c r="A1854" s="3"/>
      <c r="I1854" s="5"/>
      <c r="J1854" s="5"/>
    </row>
    <row r="1855" spans="1:10">
      <c r="A1855" s="3" t="s">
        <v>79</v>
      </c>
      <c r="B1855" s="27" t="s">
        <v>57</v>
      </c>
      <c r="C1855" s="27" t="s">
        <v>71</v>
      </c>
      <c r="D1855" s="27" t="s">
        <v>69</v>
      </c>
      <c r="E1855" s="27" t="s">
        <v>68</v>
      </c>
      <c r="F1855" s="27" t="s">
        <v>70</v>
      </c>
      <c r="G1855" s="27" t="s">
        <v>72</v>
      </c>
    </row>
    <row r="1856" spans="1:10">
      <c r="A1856" s="3"/>
      <c r="B1856" s="28">
        <f>G1847</f>
        <v>182.4</v>
      </c>
      <c r="C1856" s="28">
        <f>ROUND((I1844+B1853)*B1832,1)</f>
        <v>9008.1</v>
      </c>
      <c r="D1856" s="28">
        <f>ROUND((H1844+J1847)*B1832,1)</f>
        <v>331</v>
      </c>
      <c r="E1856" s="28">
        <f>ROUND(B1856*(100/14.50381),1)</f>
        <v>1257.5999999999999</v>
      </c>
      <c r="F1856" s="28">
        <f>ROUND(D1856*(1/0.947831),1)</f>
        <v>349.2</v>
      </c>
      <c r="G1856" s="28">
        <f>ROUND(C1856*(1/0.947831),1)</f>
        <v>9503.9</v>
      </c>
    </row>
    <row r="1858" spans="1:11">
      <c r="A1858" s="3" t="s">
        <v>171</v>
      </c>
    </row>
    <row r="1859" spans="1:11">
      <c r="A1859" s="3" t="s">
        <v>59</v>
      </c>
      <c r="B1859" s="1"/>
      <c r="C1859" s="1"/>
      <c r="D1859" s="1"/>
      <c r="E1859" s="1"/>
      <c r="F1859" s="1"/>
      <c r="G1859" s="1"/>
      <c r="H1859" s="1"/>
      <c r="I1859" s="1"/>
    </row>
    <row r="1860" spans="1:11">
      <c r="A1860" s="24" t="s">
        <v>1</v>
      </c>
      <c r="B1860" s="3" t="s">
        <v>2</v>
      </c>
      <c r="C1860" s="3" t="s">
        <v>3</v>
      </c>
      <c r="D1860" s="3" t="s">
        <v>14</v>
      </c>
      <c r="E1860" s="3" t="s">
        <v>7</v>
      </c>
      <c r="F1860" s="3" t="s">
        <v>151</v>
      </c>
      <c r="G1860" s="3" t="s">
        <v>11</v>
      </c>
      <c r="H1860" s="19" t="s">
        <v>77</v>
      </c>
    </row>
    <row r="1861" spans="1:11">
      <c r="A1861" s="3"/>
      <c r="B1861" s="3" t="s">
        <v>5</v>
      </c>
      <c r="C1861" s="6">
        <v>2.5</v>
      </c>
      <c r="D1861" s="1">
        <f>K1861</f>
        <v>8.5</v>
      </c>
      <c r="E1861" s="18">
        <f>K1862</f>
        <v>34.5</v>
      </c>
      <c r="F1861" s="8">
        <f>K1863</f>
        <v>12.5</v>
      </c>
      <c r="G1861" s="1">
        <f>K1864</f>
        <v>34.5</v>
      </c>
      <c r="H1861" s="7">
        <v>8.3139999999999993E-5</v>
      </c>
      <c r="K1861" s="1">
        <f>'ITEM Nº1'!K17</f>
        <v>8.5</v>
      </c>
    </row>
    <row r="1862" spans="1:11">
      <c r="A1862" s="3"/>
      <c r="B1862" s="1"/>
      <c r="C1862" s="1"/>
      <c r="D1862" s="5"/>
      <c r="E1862" s="4"/>
      <c r="F1862" s="5"/>
      <c r="K1862" s="1">
        <f>'ITEM Nº1'!K18</f>
        <v>34.5</v>
      </c>
    </row>
    <row r="1863" spans="1:11">
      <c r="A1863" s="24" t="s">
        <v>6</v>
      </c>
      <c r="B1863" s="3" t="s">
        <v>7</v>
      </c>
      <c r="C1863" s="22" t="s">
        <v>8</v>
      </c>
      <c r="D1863" s="3" t="s">
        <v>9</v>
      </c>
      <c r="E1863" s="22" t="s">
        <v>10</v>
      </c>
      <c r="F1863" s="3" t="s">
        <v>11</v>
      </c>
      <c r="H1863" s="1"/>
      <c r="K1863" s="1">
        <f>'ITEM Nº1'!K19</f>
        <v>12.5</v>
      </c>
    </row>
    <row r="1864" spans="1:11">
      <c r="A1864" s="3"/>
      <c r="B1864" s="40">
        <f>E1861</f>
        <v>34.5</v>
      </c>
      <c r="D1864" s="9">
        <f>((D1866*D1868)/H1861)</f>
        <v>209.20199999999997</v>
      </c>
      <c r="F1864" s="40">
        <f>G1861</f>
        <v>34.5</v>
      </c>
      <c r="K1864" s="1">
        <f>'ITEM Nº1'!K20</f>
        <v>34.5</v>
      </c>
    </row>
    <row r="1865" spans="1:11">
      <c r="A1865" s="3"/>
      <c r="B1865" s="3" t="s">
        <v>14</v>
      </c>
      <c r="C1865" s="22" t="s">
        <v>12</v>
      </c>
      <c r="D1865" s="3" t="s">
        <v>80</v>
      </c>
      <c r="E1865" s="22" t="s">
        <v>13</v>
      </c>
      <c r="F1865" s="3" t="s">
        <v>151</v>
      </c>
    </row>
    <row r="1866" spans="1:11">
      <c r="A1866" s="3"/>
      <c r="B1866" s="40">
        <f>D1861</f>
        <v>8.5</v>
      </c>
      <c r="C1866" s="22" t="s">
        <v>15</v>
      </c>
      <c r="D1866" s="5">
        <f>B1866</f>
        <v>8.5</v>
      </c>
      <c r="E1866" s="22" t="s">
        <v>17</v>
      </c>
      <c r="F1866" s="40">
        <f>F1861</f>
        <v>12.5</v>
      </c>
    </row>
    <row r="1867" spans="1:11">
      <c r="A1867" s="3"/>
      <c r="B1867" s="3" t="s">
        <v>29</v>
      </c>
      <c r="C1867" s="22" t="s">
        <v>19</v>
      </c>
      <c r="D1867" s="3" t="s">
        <v>30</v>
      </c>
      <c r="E1867" s="22" t="s">
        <v>19</v>
      </c>
      <c r="F1867" s="3" t="s">
        <v>31</v>
      </c>
    </row>
    <row r="1868" spans="1:11">
      <c r="A1868" s="3"/>
      <c r="B1868" s="10">
        <f>(H1861*(B1864+273.15)/B1866)</f>
        <v>3.00917894117647E-3</v>
      </c>
      <c r="C1868" s="10"/>
      <c r="D1868" s="10">
        <f>F1868</f>
        <v>2.0462416799999997E-3</v>
      </c>
      <c r="E1868" s="10"/>
      <c r="F1868" s="10">
        <f>(H1861*(F1864+273.15)/F1866)</f>
        <v>2.0462416799999997E-3</v>
      </c>
    </row>
    <row r="1869" spans="1:11">
      <c r="A1869" s="3"/>
      <c r="B1869" s="1"/>
      <c r="C1869" s="1"/>
      <c r="D1869" s="1"/>
      <c r="E1869" s="1"/>
      <c r="F1869" s="1"/>
      <c r="G1869" s="1"/>
      <c r="H1869" s="1"/>
      <c r="I1869" s="1"/>
      <c r="J1869" s="1"/>
    </row>
    <row r="1870" spans="1:11">
      <c r="A1870" s="24" t="s">
        <v>23</v>
      </c>
      <c r="B1870" s="27" t="s">
        <v>73</v>
      </c>
      <c r="C1870" s="29" t="s">
        <v>75</v>
      </c>
      <c r="D1870" s="27" t="s">
        <v>74</v>
      </c>
      <c r="E1870" s="29" t="s">
        <v>76</v>
      </c>
      <c r="F1870" s="11" t="s">
        <v>26</v>
      </c>
      <c r="G1870" s="27" t="s">
        <v>73</v>
      </c>
      <c r="H1870" s="29" t="s">
        <v>75</v>
      </c>
      <c r="I1870" s="27" t="s">
        <v>24</v>
      </c>
      <c r="J1870" s="29" t="s">
        <v>76</v>
      </c>
    </row>
    <row r="1871" spans="1:11">
      <c r="A1871" s="3"/>
      <c r="B1871" s="31">
        <f>ROUND((H1861*(D1864-(B1864+273.15)))*(1/0.01),2)</f>
        <v>-0.82</v>
      </c>
      <c r="C1871" s="31">
        <f>ROUND((C1861*H1861*(D1864-(B1864+273.15)))*(1/0.01),2)</f>
        <v>-2.0499999999999998</v>
      </c>
      <c r="D1871" s="31">
        <f>C1871+B1871</f>
        <v>-2.8699999999999997</v>
      </c>
      <c r="E1871" s="31">
        <f>ROUND(((C1861+1)*H1861*(D1864-(B1864+273.15)))*(1/0.01),2)</f>
        <v>-2.86</v>
      </c>
      <c r="F1871" s="10"/>
      <c r="G1871" s="31">
        <f>ROUND(H1861*(F1864+273.15)*(LN(F1868/D1868)),2)</f>
        <v>0</v>
      </c>
      <c r="H1871" s="31">
        <f>ROUND((C1861*H1861*((F1864+273.15)-D1864))*100,2)</f>
        <v>2.0499999999999998</v>
      </c>
      <c r="I1871" s="31">
        <f>H1871+G1871</f>
        <v>2.0499999999999998</v>
      </c>
      <c r="J1871" s="31">
        <f>ROUND(((C1861+1)*H1861*((F1864+273.15)-D1864))*100,2)</f>
        <v>2.86</v>
      </c>
    </row>
    <row r="1872" spans="1:11">
      <c r="A1872" s="3"/>
      <c r="B1872" s="1"/>
      <c r="C1872" s="1"/>
      <c r="D1872" s="1"/>
      <c r="E1872" s="1"/>
      <c r="F1872" s="1"/>
      <c r="G1872" s="1"/>
      <c r="H1872" s="1"/>
      <c r="J1872" s="1"/>
    </row>
    <row r="1873" spans="1:10">
      <c r="A1873" s="24" t="s">
        <v>27</v>
      </c>
      <c r="B1873" s="27" t="s">
        <v>73</v>
      </c>
      <c r="C1873" s="27" t="s">
        <v>74</v>
      </c>
      <c r="D1873" s="29" t="s">
        <v>75</v>
      </c>
      <c r="E1873" s="29" t="s">
        <v>76</v>
      </c>
      <c r="G1873" s="1"/>
      <c r="H1873" s="1"/>
      <c r="J1873" s="1"/>
    </row>
    <row r="1874" spans="1:10">
      <c r="A1874" s="3"/>
      <c r="B1874" s="31">
        <f>B1871+G1871</f>
        <v>-0.82</v>
      </c>
      <c r="C1874" s="31">
        <f>D1871+I1871</f>
        <v>-0.81999999999999984</v>
      </c>
      <c r="D1874" s="31">
        <f>C1871+H1871</f>
        <v>0</v>
      </c>
      <c r="E1874" s="31">
        <f>E1871+J1871</f>
        <v>0</v>
      </c>
      <c r="G1874" s="1"/>
      <c r="H1874" s="1"/>
      <c r="I1874" s="1"/>
      <c r="J1874" s="1"/>
    </row>
    <row r="1875" spans="1:10">
      <c r="A1875" s="3"/>
      <c r="B1875" s="1"/>
      <c r="C1875" s="1"/>
      <c r="D1875" s="1"/>
      <c r="E1875" s="1"/>
      <c r="F1875" s="1"/>
      <c r="G1875" s="1"/>
      <c r="H1875" s="1"/>
      <c r="I1875" s="1"/>
      <c r="J1875" s="1"/>
    </row>
    <row r="1876" spans="1:10">
      <c r="A1876" s="24" t="s">
        <v>28</v>
      </c>
      <c r="B1876" s="3" t="s">
        <v>7</v>
      </c>
      <c r="C1876" s="22" t="s">
        <v>8</v>
      </c>
      <c r="D1876" s="3" t="s">
        <v>9</v>
      </c>
      <c r="E1876" s="22" t="s">
        <v>10</v>
      </c>
      <c r="F1876" s="3" t="s">
        <v>11</v>
      </c>
      <c r="G1876" s="1"/>
      <c r="H1876" s="1"/>
      <c r="I1876" s="1"/>
      <c r="J1876" s="1"/>
    </row>
    <row r="1877" spans="1:10">
      <c r="A1877" s="3"/>
      <c r="B1877" s="40">
        <f>E1861</f>
        <v>34.5</v>
      </c>
      <c r="D1877" s="9">
        <f>(D1879*D1881/H1861)</f>
        <v>452.42647058823525</v>
      </c>
      <c r="F1877" s="40">
        <f>G1861</f>
        <v>34.5</v>
      </c>
      <c r="G1877" s="1"/>
      <c r="H1877" s="1"/>
      <c r="I1877" s="1"/>
      <c r="J1877" s="1"/>
    </row>
    <row r="1878" spans="1:10">
      <c r="A1878" s="3"/>
      <c r="B1878" s="3" t="s">
        <v>14</v>
      </c>
      <c r="C1878" s="22" t="s">
        <v>13</v>
      </c>
      <c r="D1878" s="3" t="s">
        <v>16</v>
      </c>
      <c r="E1878" s="22" t="s">
        <v>12</v>
      </c>
      <c r="F1878" s="3" t="s">
        <v>18</v>
      </c>
      <c r="G1878" s="1"/>
      <c r="H1878" s="1"/>
      <c r="I1878" s="1"/>
      <c r="J1878" s="1"/>
    </row>
    <row r="1879" spans="1:10">
      <c r="A1879" s="3"/>
      <c r="B1879" s="40">
        <f>D1861</f>
        <v>8.5</v>
      </c>
      <c r="C1879" s="22" t="s">
        <v>17</v>
      </c>
      <c r="D1879" s="5">
        <f>F1879</f>
        <v>12.5</v>
      </c>
      <c r="E1879" s="22" t="s">
        <v>15</v>
      </c>
      <c r="F1879" s="40">
        <f>F1861</f>
        <v>12.5</v>
      </c>
      <c r="G1879" s="1"/>
      <c r="H1879" s="1"/>
      <c r="I1879" s="1"/>
      <c r="J1879" s="1"/>
    </row>
    <row r="1880" spans="1:10">
      <c r="A1880" s="3"/>
      <c r="B1880" s="3" t="s">
        <v>29</v>
      </c>
      <c r="C1880" s="22" t="s">
        <v>19</v>
      </c>
      <c r="D1880" s="3" t="s">
        <v>30</v>
      </c>
      <c r="E1880" s="22" t="s">
        <v>19</v>
      </c>
      <c r="F1880" s="3" t="s">
        <v>31</v>
      </c>
      <c r="G1880" s="1"/>
      <c r="H1880" s="1"/>
      <c r="I1880" s="1"/>
      <c r="J1880" s="1"/>
    </row>
    <row r="1881" spans="1:10">
      <c r="A1881" s="3"/>
      <c r="B1881" s="20">
        <f>B1868</f>
        <v>3.00917894117647E-3</v>
      </c>
      <c r="C1881" s="1"/>
      <c r="D1881" s="20">
        <f>B1881</f>
        <v>3.00917894117647E-3</v>
      </c>
      <c r="E1881" s="13"/>
      <c r="F1881" s="13">
        <f>H1861*(F1877+273.15)/F1879</f>
        <v>2.0462416799999997E-3</v>
      </c>
      <c r="G1881" s="1"/>
      <c r="H1881" s="1"/>
      <c r="I1881" s="1"/>
      <c r="J1881" s="1"/>
    </row>
    <row r="1882" spans="1:10">
      <c r="A1882" s="3"/>
      <c r="B1882" s="1"/>
      <c r="C1882" s="1"/>
      <c r="D1882" s="1"/>
      <c r="E1882" s="1"/>
      <c r="F1882" s="1"/>
      <c r="G1882" s="1"/>
      <c r="H1882" s="1"/>
      <c r="I1882" s="1"/>
      <c r="J1882" s="1"/>
    </row>
    <row r="1883" spans="1:10">
      <c r="A1883" s="24" t="s">
        <v>23</v>
      </c>
      <c r="B1883" s="27" t="s">
        <v>73</v>
      </c>
      <c r="C1883" s="29" t="s">
        <v>75</v>
      </c>
      <c r="D1883" s="27" t="s">
        <v>74</v>
      </c>
      <c r="E1883" s="29" t="s">
        <v>76</v>
      </c>
      <c r="F1883" s="11" t="s">
        <v>26</v>
      </c>
      <c r="G1883" s="27" t="s">
        <v>73</v>
      </c>
      <c r="H1883" s="29" t="s">
        <v>75</v>
      </c>
      <c r="I1883" s="27" t="s">
        <v>74</v>
      </c>
      <c r="J1883" s="29" t="s">
        <v>25</v>
      </c>
    </row>
    <row r="1884" spans="1:10">
      <c r="A1884" s="3"/>
      <c r="B1884" s="28">
        <f>H1861*(B1877+273.15)*(LN(D1881/B1881))</f>
        <v>0</v>
      </c>
      <c r="C1884" s="31">
        <f>(C1861*H1861*(D1877-(B1877+273.15)))*100</f>
        <v>3.00917894117647</v>
      </c>
      <c r="D1884" s="31">
        <f>C1884+B1884</f>
        <v>3.00917894117647</v>
      </c>
      <c r="E1884" s="31">
        <f>((C1861+1)*H1861*(D1877-(B1877+273.15)))*100</f>
        <v>4.2128505176470581</v>
      </c>
      <c r="F1884" s="1"/>
      <c r="G1884" s="31">
        <f>(H1861*((F1877+273.15)-D1877))*100</f>
        <v>-1.2036715764705881</v>
      </c>
      <c r="H1884" s="31">
        <f>(C1861*H1861*((F1877+273.15)-D1877))*100</f>
        <v>-3.00917894117647</v>
      </c>
      <c r="I1884" s="31">
        <f>H1884+G1884</f>
        <v>-4.2128505176470581</v>
      </c>
      <c r="J1884" s="31">
        <f>((C1861+1)*H1861*((F1877+273.15)-D1877))*100</f>
        <v>-4.2128505176470581</v>
      </c>
    </row>
    <row r="1885" spans="1:10">
      <c r="A1885" s="3"/>
      <c r="B1885" s="1"/>
      <c r="C1885" s="1"/>
      <c r="D1885" s="1"/>
      <c r="E1885" s="1"/>
      <c r="F1885" s="1"/>
      <c r="G1885" s="1"/>
      <c r="I1885" s="1"/>
      <c r="J1885" s="1"/>
    </row>
    <row r="1886" spans="1:10">
      <c r="A1886" s="24" t="s">
        <v>27</v>
      </c>
      <c r="B1886" s="27" t="s">
        <v>73</v>
      </c>
      <c r="C1886" s="27" t="s">
        <v>74</v>
      </c>
      <c r="D1886" s="29" t="s">
        <v>75</v>
      </c>
      <c r="E1886" s="29" t="s">
        <v>76</v>
      </c>
      <c r="F1886" s="1"/>
      <c r="I1886" s="1"/>
      <c r="J1886" s="1"/>
    </row>
    <row r="1887" spans="1:10">
      <c r="A1887" s="3"/>
      <c r="B1887" s="31">
        <f>B1884+G1884</f>
        <v>-1.2036715764705881</v>
      </c>
      <c r="C1887" s="31">
        <f>D1884+I1884</f>
        <v>-1.2036715764705881</v>
      </c>
      <c r="D1887" s="28">
        <f>C1884+H1884</f>
        <v>0</v>
      </c>
      <c r="E1887" s="28">
        <f>E1884+J1884</f>
        <v>0</v>
      </c>
      <c r="F1887" s="1"/>
      <c r="H1887" s="1"/>
      <c r="I1887" s="1"/>
      <c r="J1887" s="1"/>
    </row>
    <row r="1889" spans="1:11">
      <c r="A1889" s="3" t="s">
        <v>0</v>
      </c>
      <c r="B1889" s="1"/>
      <c r="C1889" s="1"/>
      <c r="D1889" s="1"/>
      <c r="E1889" s="1"/>
      <c r="F1889" s="1"/>
      <c r="G1889" s="1"/>
      <c r="H1889" s="1"/>
      <c r="I1889" s="1"/>
      <c r="J1889" s="1"/>
    </row>
    <row r="1890" spans="1:11">
      <c r="A1890" s="24" t="s">
        <v>1</v>
      </c>
      <c r="B1890" s="3" t="s">
        <v>32</v>
      </c>
      <c r="C1890" s="3" t="s">
        <v>78</v>
      </c>
      <c r="D1890" s="3" t="s">
        <v>60</v>
      </c>
      <c r="E1890" s="3" t="s">
        <v>62</v>
      </c>
      <c r="F1890" s="3" t="s">
        <v>61</v>
      </c>
      <c r="G1890" s="22" t="s">
        <v>33</v>
      </c>
      <c r="H1890" s="46"/>
      <c r="I1890" s="46"/>
      <c r="J1890" s="46"/>
    </row>
    <row r="1891" spans="1:11">
      <c r="A1891" s="3"/>
      <c r="B1891" s="4" t="s">
        <v>34</v>
      </c>
      <c r="C1891" s="5">
        <f>K1891</f>
        <v>3.63</v>
      </c>
      <c r="D1891" s="5">
        <f>K1892</f>
        <v>21.111999999999998</v>
      </c>
      <c r="E1891" s="5">
        <f>K1893</f>
        <v>6.3280000000000003</v>
      </c>
      <c r="F1891" s="5">
        <f>K1894</f>
        <v>0.70799999999999996</v>
      </c>
      <c r="G1891" s="32" t="s">
        <v>35</v>
      </c>
      <c r="H1891" s="46"/>
      <c r="I1891" s="46"/>
      <c r="J1891" s="46"/>
      <c r="K1891" s="1">
        <f>'ITEM Nº2'!K16</f>
        <v>3.63</v>
      </c>
    </row>
    <row r="1892" spans="1:11">
      <c r="A1892" s="3"/>
      <c r="B1892" s="1"/>
      <c r="C1892" s="1"/>
      <c r="D1892" s="1"/>
      <c r="E1892" s="1"/>
      <c r="F1892" s="1"/>
      <c r="G1892" s="1"/>
      <c r="H1892" s="46"/>
      <c r="I1892" s="46"/>
      <c r="J1892" s="46"/>
      <c r="K1892" s="1">
        <f>'ITEM Nº2'!K17</f>
        <v>21.111999999999998</v>
      </c>
    </row>
    <row r="1893" spans="1:11">
      <c r="A1893" s="3" t="s">
        <v>81</v>
      </c>
      <c r="B1893" s="3" t="s">
        <v>36</v>
      </c>
      <c r="C1893" s="3" t="s">
        <v>37</v>
      </c>
      <c r="D1893" s="3" t="s">
        <v>38</v>
      </c>
      <c r="E1893" s="3" t="s">
        <v>39</v>
      </c>
      <c r="F1893" s="3"/>
      <c r="G1893" s="1"/>
      <c r="H1893" s="46"/>
      <c r="I1893" s="46"/>
      <c r="J1893" s="46"/>
      <c r="K1893" s="1">
        <f>'ITEM Nº2'!K18</f>
        <v>6.3280000000000003</v>
      </c>
    </row>
    <row r="1894" spans="1:11">
      <c r="A1894" s="3"/>
      <c r="B1894" s="25">
        <f>ROUND(C1891*2.20462,2)</f>
        <v>8</v>
      </c>
      <c r="C1894" s="25">
        <f>ROUND(D1891*1.8+32,2)</f>
        <v>70</v>
      </c>
      <c r="D1894" s="25">
        <f>ROUND(E1891*(14.6959793/1.03326),2)</f>
        <v>90</v>
      </c>
      <c r="E1894" s="25">
        <f>ROUND(F1891*(3.28084^3),2)</f>
        <v>25</v>
      </c>
      <c r="F1894" s="13"/>
      <c r="G1894" s="1"/>
      <c r="H1894" s="46"/>
      <c r="I1894" s="46"/>
      <c r="J1894" s="46"/>
      <c r="K1894" s="1">
        <f>'ITEM Nº2'!K19</f>
        <v>0.70799999999999996</v>
      </c>
    </row>
    <row r="1895" spans="1:11">
      <c r="A1895" s="3"/>
      <c r="B1895" s="25"/>
      <c r="C1895" s="23"/>
      <c r="D1895" s="23"/>
      <c r="E1895" s="25"/>
      <c r="G1895" s="1"/>
      <c r="H1895" s="46"/>
      <c r="I1895" s="46"/>
      <c r="J1895" s="46"/>
    </row>
    <row r="1896" spans="1:11">
      <c r="A1896" s="3" t="s">
        <v>82</v>
      </c>
      <c r="B1896" s="23">
        <f>ROUND(B1894,0)</f>
        <v>8</v>
      </c>
      <c r="C1896" s="23">
        <f>ROUND(C1894,0)</f>
        <v>70</v>
      </c>
      <c r="D1896" s="23">
        <f>ROUND(D1894,0)</f>
        <v>90</v>
      </c>
      <c r="E1896" s="23">
        <f>ROUND(E1894,0)</f>
        <v>25</v>
      </c>
      <c r="F1896" s="21"/>
      <c r="G1896" s="1"/>
      <c r="H1896" s="46"/>
      <c r="I1896" s="46"/>
      <c r="J1896" s="46"/>
    </row>
    <row r="1897" spans="1:11">
      <c r="A1897" s="3"/>
      <c r="B1897" s="25"/>
      <c r="C1897" s="23"/>
      <c r="D1897" s="23"/>
      <c r="E1897" s="25"/>
      <c r="G1897" s="1"/>
    </row>
    <row r="1898" spans="1:11">
      <c r="A1898" s="3" t="s">
        <v>40</v>
      </c>
      <c r="B1898" s="3" t="s">
        <v>37</v>
      </c>
      <c r="C1898" s="3" t="s">
        <v>98</v>
      </c>
      <c r="D1898" s="4" t="s">
        <v>97</v>
      </c>
      <c r="E1898" s="3" t="s">
        <v>96</v>
      </c>
      <c r="F1898" s="3" t="s">
        <v>95</v>
      </c>
      <c r="H1898" s="47" t="s">
        <v>89</v>
      </c>
      <c r="I1898" s="48"/>
      <c r="J1898" s="49"/>
    </row>
    <row r="1899" spans="1:11">
      <c r="A1899" s="3"/>
      <c r="B1899" s="17">
        <f>C1896</f>
        <v>70</v>
      </c>
      <c r="C1899" s="1">
        <v>0.25609999999999999</v>
      </c>
      <c r="D1899" s="1">
        <v>28.06</v>
      </c>
      <c r="E1899" s="1">
        <v>1.6029999999999999E-2</v>
      </c>
      <c r="F1899" s="1">
        <f>ROUND(E1896/B1896,3)</f>
        <v>3.125</v>
      </c>
      <c r="H1899" s="1"/>
      <c r="I1899" s="1"/>
      <c r="J1899" s="1"/>
    </row>
    <row r="1900" spans="1:11">
      <c r="A1900" s="3"/>
      <c r="B1900" s="3"/>
      <c r="C1900" s="1"/>
      <c r="D1900" s="1"/>
      <c r="E1900" s="1"/>
      <c r="F1900" s="1"/>
      <c r="G1900" s="1"/>
      <c r="H1900" s="1"/>
      <c r="I1900" s="1"/>
      <c r="J1900" s="1"/>
    </row>
    <row r="1901" spans="1:11">
      <c r="A1901" s="3"/>
      <c r="B1901" s="3" t="s">
        <v>38</v>
      </c>
      <c r="C1901" s="3" t="s">
        <v>38</v>
      </c>
      <c r="D1901" s="3" t="s">
        <v>45</v>
      </c>
      <c r="E1901" s="3" t="s">
        <v>46</v>
      </c>
      <c r="F1901" s="4" t="s">
        <v>47</v>
      </c>
      <c r="G1901" s="4" t="s">
        <v>48</v>
      </c>
      <c r="H1901" s="50" t="str">
        <f>IF(E1899=D1905,"líquido saturado",IF(E1899&lt;D1905,"líquido comprimido",IF(E1899&lt;E1905,"mezcla L+V",IF(E1899=E1905,"vapor saturado","vapor recalentado"))))</f>
        <v>líquido comprimido</v>
      </c>
      <c r="I1901" s="51"/>
      <c r="J1901" s="15" t="s">
        <v>99</v>
      </c>
    </row>
    <row r="1902" spans="1:11">
      <c r="A1902" s="3"/>
      <c r="B1902" s="17">
        <f>D1896</f>
        <v>90</v>
      </c>
      <c r="C1902" s="1">
        <v>96.16</v>
      </c>
      <c r="D1902" s="1">
        <v>1.771E-2</v>
      </c>
      <c r="E1902" s="1">
        <v>4.5979999999999999</v>
      </c>
      <c r="F1902" s="1">
        <v>295.27999999999997</v>
      </c>
      <c r="G1902" s="1">
        <v>1104.5999999999999</v>
      </c>
      <c r="J1902" s="1">
        <f>D1899</f>
        <v>28.06</v>
      </c>
    </row>
    <row r="1903" spans="1:11">
      <c r="A1903" s="3"/>
      <c r="B1903" s="1"/>
      <c r="C1903" s="1">
        <v>89.64</v>
      </c>
      <c r="D1903" s="1">
        <v>1.7659999999999999E-2</v>
      </c>
      <c r="E1903" s="1">
        <v>4.9139999999999997</v>
      </c>
      <c r="F1903" s="1">
        <v>290.11</v>
      </c>
      <c r="G1903" s="1">
        <v>1103.7</v>
      </c>
      <c r="H1903" s="35" t="s">
        <v>100</v>
      </c>
      <c r="I1903" s="34" t="str">
        <f>IF(F1899&gt;D1905,IF(F1899&lt;E1905,"mezcla L+V","vapor recalentado"),"líquido comprimido")</f>
        <v>mezcla L+V</v>
      </c>
      <c r="J1903" s="1"/>
    </row>
    <row r="1904" spans="1:11">
      <c r="A1904" s="3"/>
      <c r="B1904" s="1"/>
      <c r="C1904" s="1">
        <f>C1902-C1903</f>
        <v>6.519999999999996</v>
      </c>
      <c r="D1904" s="1">
        <f>D1902-D1903</f>
        <v>5.0000000000001432E-5</v>
      </c>
      <c r="E1904" s="1">
        <f>E1902-E1903</f>
        <v>-0.31599999999999984</v>
      </c>
      <c r="F1904" s="1">
        <f>F1902-F1903</f>
        <v>5.1699999999999591</v>
      </c>
      <c r="G1904" s="1">
        <f>G1902-G1903</f>
        <v>0.89999999999986358</v>
      </c>
      <c r="H1904" s="1"/>
      <c r="I1904" s="1"/>
      <c r="J1904" s="1"/>
    </row>
    <row r="1905" spans="1:10">
      <c r="A1905" s="3"/>
      <c r="B1905" s="1"/>
      <c r="C1905" s="1"/>
      <c r="D1905" s="1">
        <f>ROUND(D1902+(D1904/C1904)*(B1902-C1902),4)</f>
        <v>1.77E-2</v>
      </c>
      <c r="E1905" s="1">
        <f>ROUND(E1902+(E1904/C1904)*(B1902-C1902),3)</f>
        <v>4.8970000000000002</v>
      </c>
      <c r="F1905" s="1">
        <f>ROUND(F1902+(F1904/C1904)*(B1902-C1902),2)</f>
        <v>290.39999999999998</v>
      </c>
      <c r="G1905" s="1">
        <f>ROUND(G1902+(G1904/C1904)*(B1902-C1902),1)</f>
        <v>1103.7</v>
      </c>
      <c r="H1905" s="1"/>
      <c r="I1905" s="1"/>
      <c r="J1905" s="1"/>
    </row>
    <row r="1906" spans="1:10">
      <c r="A1906" s="3"/>
      <c r="B1906" s="1"/>
      <c r="C1906" s="1"/>
      <c r="D1906" s="1"/>
      <c r="E1906" s="1"/>
      <c r="F1906" s="1"/>
      <c r="G1906" s="1"/>
      <c r="H1906" s="1"/>
      <c r="I1906" s="1"/>
      <c r="J1906" s="1"/>
    </row>
    <row r="1907" spans="1:10">
      <c r="A1907" s="3"/>
      <c r="B1907" s="3" t="s">
        <v>45</v>
      </c>
      <c r="C1907" s="3" t="s">
        <v>46</v>
      </c>
      <c r="D1907" s="3" t="s">
        <v>49</v>
      </c>
      <c r="E1907" s="15" t="s">
        <v>50</v>
      </c>
      <c r="F1907" s="11" t="s">
        <v>51</v>
      </c>
      <c r="G1907" s="16" t="s">
        <v>52</v>
      </c>
      <c r="H1907" s="4" t="s">
        <v>53</v>
      </c>
      <c r="I1907" s="4" t="s">
        <v>54</v>
      </c>
      <c r="J1907" s="1"/>
    </row>
    <row r="1908" spans="1:10">
      <c r="A1908" s="3"/>
      <c r="B1908" s="1">
        <f>D1905</f>
        <v>1.77E-2</v>
      </c>
      <c r="C1908" s="1">
        <f>E1905</f>
        <v>4.8970000000000002</v>
      </c>
      <c r="D1908" s="1">
        <f>ROUND(((F1899-B1908)/(C1908-B1908)),4)</f>
        <v>0.63680000000000003</v>
      </c>
      <c r="E1908" s="1">
        <f>ROUND((1-D1908)*F1905+G1905*D1908,1)</f>
        <v>808.3</v>
      </c>
      <c r="F1908" s="1"/>
      <c r="G1908" s="1">
        <f>(E1908-J1902)</f>
        <v>780.24</v>
      </c>
      <c r="H1908" s="1">
        <f>ROUND(D1896*(F1899-E1899)*(0.000947831/0.737562)*144,2)</f>
        <v>51.78</v>
      </c>
      <c r="I1908" s="1">
        <f>G1908+H1908</f>
        <v>832.02</v>
      </c>
      <c r="J1908" s="1"/>
    </row>
    <row r="1909" spans="1:10">
      <c r="A1909" s="3"/>
      <c r="E1909" s="1"/>
      <c r="F1909" s="1"/>
      <c r="G1909" s="1"/>
      <c r="H1909" s="1"/>
      <c r="I1909" s="1"/>
    </row>
    <row r="1910" spans="1:10">
      <c r="A1910" s="3"/>
      <c r="B1910" s="24" t="s">
        <v>55</v>
      </c>
      <c r="C1910" s="12" t="s">
        <v>56</v>
      </c>
      <c r="D1910" s="3" t="s">
        <v>90</v>
      </c>
      <c r="E1910" s="3" t="s">
        <v>91</v>
      </c>
      <c r="F1910" s="4" t="s">
        <v>92</v>
      </c>
      <c r="G1910" s="3" t="s">
        <v>93</v>
      </c>
      <c r="H1910" s="4" t="s">
        <v>94</v>
      </c>
      <c r="I1910" s="16" t="s">
        <v>52</v>
      </c>
      <c r="J1910" s="4" t="s">
        <v>53</v>
      </c>
    </row>
    <row r="1911" spans="1:10">
      <c r="A1911" s="3"/>
      <c r="B1911" s="14"/>
      <c r="C1911" s="21">
        <f>F1899</f>
        <v>3.125</v>
      </c>
      <c r="D1911" s="1">
        <v>3.1429999999999998</v>
      </c>
      <c r="E1911" s="1">
        <v>143.57</v>
      </c>
      <c r="F1911" s="1">
        <v>1109.9000000000001</v>
      </c>
      <c r="G1911" s="1">
        <f>E1914</f>
        <v>144.5</v>
      </c>
      <c r="H1911" s="1">
        <f>F1914</f>
        <v>1110</v>
      </c>
      <c r="I1911" s="1">
        <f>(H1911-E1908)</f>
        <v>301.70000000000005</v>
      </c>
      <c r="J1911" s="1">
        <v>0</v>
      </c>
    </row>
    <row r="1912" spans="1:10">
      <c r="A1912" s="3"/>
      <c r="C1912" s="1"/>
      <c r="D1912" s="1">
        <v>2.9569999999999999</v>
      </c>
      <c r="E1912" s="1">
        <v>153.01</v>
      </c>
      <c r="F1912" s="1">
        <v>1110.7</v>
      </c>
      <c r="G1912" s="1"/>
      <c r="H1912" s="1"/>
      <c r="I1912" s="1"/>
      <c r="J1912" s="4"/>
    </row>
    <row r="1913" spans="1:10">
      <c r="A1913" s="3"/>
      <c r="C1913" s="1"/>
      <c r="D1913" s="1">
        <f>D1911-D1912</f>
        <v>0.18599999999999994</v>
      </c>
      <c r="E1913" s="1">
        <f>E1911-E1912</f>
        <v>-9.4399999999999977</v>
      </c>
      <c r="F1913" s="1">
        <f>F1911-F1912</f>
        <v>-0.79999999999995453</v>
      </c>
      <c r="G1913" s="1"/>
      <c r="H1913" s="1"/>
      <c r="I1913" s="1"/>
      <c r="J1913" s="5"/>
    </row>
    <row r="1914" spans="1:10">
      <c r="A1914" s="3"/>
      <c r="B1914" s="1"/>
      <c r="C1914" s="1"/>
      <c r="D1914" s="1"/>
      <c r="E1914" s="1">
        <f>ROUND(E1911+(E1913/D1913)*(C1911-D1911),1)</f>
        <v>144.5</v>
      </c>
      <c r="F1914" s="1">
        <f>ROUND(F1911+(F1913/D1913)*(C1911-D1911),1)</f>
        <v>1110</v>
      </c>
      <c r="G1914" s="1"/>
      <c r="H1914" s="1"/>
      <c r="I1914" s="1"/>
      <c r="J1914" s="5"/>
    </row>
    <row r="1915" spans="1:10">
      <c r="A1915" s="3"/>
    </row>
    <row r="1916" spans="1:10">
      <c r="A1916" s="3"/>
      <c r="B1916" s="4" t="s">
        <v>54</v>
      </c>
    </row>
    <row r="1917" spans="1:10">
      <c r="A1917" s="3"/>
      <c r="B1917" s="1">
        <f>I1911</f>
        <v>301.70000000000005</v>
      </c>
      <c r="I1917" s="5"/>
      <c r="J1917" s="5"/>
    </row>
    <row r="1918" spans="1:10">
      <c r="A1918" s="3"/>
      <c r="I1918" s="5"/>
      <c r="J1918" s="5"/>
    </row>
    <row r="1919" spans="1:10">
      <c r="A1919" s="3" t="s">
        <v>79</v>
      </c>
      <c r="B1919" s="27" t="s">
        <v>57</v>
      </c>
      <c r="C1919" s="27" t="s">
        <v>71</v>
      </c>
      <c r="D1919" s="27" t="s">
        <v>69</v>
      </c>
      <c r="E1919" s="27" t="s">
        <v>68</v>
      </c>
      <c r="F1919" s="27" t="s">
        <v>70</v>
      </c>
      <c r="G1919" s="27" t="s">
        <v>72</v>
      </c>
    </row>
    <row r="1920" spans="1:10">
      <c r="A1920" s="3"/>
      <c r="B1920" s="28">
        <f>G1911</f>
        <v>144.5</v>
      </c>
      <c r="C1920" s="28">
        <f>ROUND((I1908+B1917)*B1896,1)</f>
        <v>9069.7999999999993</v>
      </c>
      <c r="D1920" s="28">
        <f>ROUND((H1908+J1911)*B1896,1)</f>
        <v>414.2</v>
      </c>
      <c r="E1920" s="28">
        <f>ROUND(B1920*(100/14.50381),1)</f>
        <v>996.3</v>
      </c>
      <c r="F1920" s="28">
        <f>ROUND(D1920*(1/0.947831),1)</f>
        <v>437</v>
      </c>
      <c r="G1920" s="28">
        <f>ROUND(C1920*(1/0.947831),1)</f>
        <v>9569</v>
      </c>
    </row>
    <row r="1922" spans="1:11">
      <c r="A1922" s="3" t="s">
        <v>172</v>
      </c>
    </row>
    <row r="1923" spans="1:11">
      <c r="A1923" s="3" t="s">
        <v>59</v>
      </c>
      <c r="B1923" s="1"/>
      <c r="C1923" s="1"/>
      <c r="D1923" s="1"/>
      <c r="E1923" s="1"/>
      <c r="F1923" s="1"/>
      <c r="G1923" s="1"/>
      <c r="H1923" s="1"/>
      <c r="I1923" s="1"/>
    </row>
    <row r="1924" spans="1:11">
      <c r="A1924" s="24" t="s">
        <v>1</v>
      </c>
      <c r="B1924" s="3" t="s">
        <v>2</v>
      </c>
      <c r="C1924" s="3" t="s">
        <v>3</v>
      </c>
      <c r="D1924" s="3" t="s">
        <v>14</v>
      </c>
      <c r="E1924" s="3" t="s">
        <v>7</v>
      </c>
      <c r="F1924" s="3" t="s">
        <v>151</v>
      </c>
      <c r="G1924" s="3" t="s">
        <v>11</v>
      </c>
      <c r="H1924" s="19" t="s">
        <v>77</v>
      </c>
    </row>
    <row r="1925" spans="1:11">
      <c r="A1925" s="3"/>
      <c r="B1925" s="3" t="s">
        <v>5</v>
      </c>
      <c r="C1925" s="6">
        <v>2</v>
      </c>
      <c r="D1925" s="1">
        <f>K1925</f>
        <v>18</v>
      </c>
      <c r="E1925" s="18">
        <f>K1926</f>
        <v>42</v>
      </c>
      <c r="F1925" s="8">
        <f>K1927</f>
        <v>22</v>
      </c>
      <c r="G1925" s="1">
        <f>K1928</f>
        <v>42</v>
      </c>
      <c r="H1925" s="7">
        <v>8.3139999999999993E-5</v>
      </c>
      <c r="K1925" s="1">
        <f>'ITEM Nº1'!B24</f>
        <v>18</v>
      </c>
    </row>
    <row r="1926" spans="1:11">
      <c r="A1926" s="3"/>
      <c r="B1926" s="1"/>
      <c r="C1926" s="1"/>
      <c r="D1926" s="5"/>
      <c r="E1926" s="4"/>
      <c r="F1926" s="5"/>
      <c r="K1926" s="1">
        <f>'ITEM Nº1'!B25</f>
        <v>42</v>
      </c>
    </row>
    <row r="1927" spans="1:11">
      <c r="A1927" s="24" t="s">
        <v>6</v>
      </c>
      <c r="B1927" s="3" t="s">
        <v>7</v>
      </c>
      <c r="C1927" s="22" t="s">
        <v>8</v>
      </c>
      <c r="D1927" s="3" t="s">
        <v>9</v>
      </c>
      <c r="E1927" s="22" t="s">
        <v>10</v>
      </c>
      <c r="F1927" s="3" t="s">
        <v>11</v>
      </c>
      <c r="H1927" s="1"/>
      <c r="K1927" s="1">
        <f>'ITEM Nº1'!B26</f>
        <v>22</v>
      </c>
    </row>
    <row r="1928" spans="1:11">
      <c r="A1928" s="3"/>
      <c r="B1928" s="40">
        <f>E1925</f>
        <v>42</v>
      </c>
      <c r="D1928" s="9">
        <f>((D1930*D1932)/H1925)</f>
        <v>257.84999999999997</v>
      </c>
      <c r="F1928" s="40">
        <f>G1925</f>
        <v>42</v>
      </c>
      <c r="K1928" s="1">
        <f>'ITEM Nº1'!B27</f>
        <v>42</v>
      </c>
    </row>
    <row r="1929" spans="1:11">
      <c r="A1929" s="3"/>
      <c r="B1929" s="3" t="s">
        <v>14</v>
      </c>
      <c r="C1929" s="22" t="s">
        <v>12</v>
      </c>
      <c r="D1929" s="3" t="s">
        <v>80</v>
      </c>
      <c r="E1929" s="22" t="s">
        <v>13</v>
      </c>
      <c r="F1929" s="3" t="s">
        <v>151</v>
      </c>
    </row>
    <row r="1930" spans="1:11">
      <c r="A1930" s="3"/>
      <c r="B1930" s="40">
        <f>D1925</f>
        <v>18</v>
      </c>
      <c r="C1930" s="22" t="s">
        <v>15</v>
      </c>
      <c r="D1930" s="5">
        <f>B1930</f>
        <v>18</v>
      </c>
      <c r="E1930" s="22" t="s">
        <v>17</v>
      </c>
      <c r="F1930" s="40">
        <f>F1925</f>
        <v>22</v>
      </c>
    </row>
    <row r="1931" spans="1:11">
      <c r="A1931" s="3"/>
      <c r="B1931" s="3" t="s">
        <v>29</v>
      </c>
      <c r="C1931" s="22" t="s">
        <v>19</v>
      </c>
      <c r="D1931" s="3" t="s">
        <v>30</v>
      </c>
      <c r="E1931" s="22" t="s">
        <v>19</v>
      </c>
      <c r="F1931" s="3" t="s">
        <v>31</v>
      </c>
    </row>
    <row r="1932" spans="1:11">
      <c r="A1932" s="3"/>
      <c r="B1932" s="10">
        <f>(H1925*(B1928+273.15)/B1930)</f>
        <v>1.4556428333333332E-3</v>
      </c>
      <c r="C1932" s="10"/>
      <c r="D1932" s="10">
        <f>F1932</f>
        <v>1.1909804999999999E-3</v>
      </c>
      <c r="E1932" s="10"/>
      <c r="F1932" s="10">
        <f>(H1925*(F1928+273.15)/F1930)</f>
        <v>1.1909804999999999E-3</v>
      </c>
    </row>
    <row r="1933" spans="1:11">
      <c r="A1933" s="3"/>
      <c r="B1933" s="1"/>
      <c r="C1933" s="1"/>
      <c r="D1933" s="1"/>
      <c r="E1933" s="1"/>
      <c r="F1933" s="1"/>
      <c r="G1933" s="1"/>
      <c r="H1933" s="1"/>
      <c r="I1933" s="1"/>
      <c r="J1933" s="1"/>
    </row>
    <row r="1934" spans="1:11">
      <c r="A1934" s="24" t="s">
        <v>23</v>
      </c>
      <c r="B1934" s="27" t="s">
        <v>73</v>
      </c>
      <c r="C1934" s="29" t="s">
        <v>75</v>
      </c>
      <c r="D1934" s="27" t="s">
        <v>74</v>
      </c>
      <c r="E1934" s="29" t="s">
        <v>76</v>
      </c>
      <c r="F1934" s="11" t="s">
        <v>26</v>
      </c>
      <c r="G1934" s="27" t="s">
        <v>73</v>
      </c>
      <c r="H1934" s="29" t="s">
        <v>75</v>
      </c>
      <c r="I1934" s="27" t="s">
        <v>24</v>
      </c>
      <c r="J1934" s="29" t="s">
        <v>76</v>
      </c>
    </row>
    <row r="1935" spans="1:11">
      <c r="A1935" s="3"/>
      <c r="B1935" s="31">
        <f>ROUND((H1925*(D1928-(B1928+273.15)))*(1/0.01),2)</f>
        <v>-0.48</v>
      </c>
      <c r="C1935" s="31">
        <f>ROUND((C1925*H1925*(D1928-(B1928+273.15)))*(1/0.01),2)</f>
        <v>-0.95</v>
      </c>
      <c r="D1935" s="31">
        <f>C1935+B1935</f>
        <v>-1.43</v>
      </c>
      <c r="E1935" s="31">
        <f>ROUND(((C1925+1)*H1925*(D1928-(B1928+273.15)))*(1/0.01),2)</f>
        <v>-1.43</v>
      </c>
      <c r="F1935" s="10"/>
      <c r="G1935" s="31">
        <f>ROUND(H1925*(F1928+273.15)*(LN(F1932/D1932)),2)</f>
        <v>0</v>
      </c>
      <c r="H1935" s="31">
        <f>ROUND((C1925*H1925*((F1928+273.15)-D1928))*100,2)</f>
        <v>0.95</v>
      </c>
      <c r="I1935" s="31">
        <f>H1935+G1935</f>
        <v>0.95</v>
      </c>
      <c r="J1935" s="31">
        <f>ROUND(((C1925+1)*H1925*((F1928+273.15)-D1928))*100,2)</f>
        <v>1.43</v>
      </c>
    </row>
    <row r="1936" spans="1:11">
      <c r="A1936" s="3"/>
      <c r="B1936" s="1"/>
      <c r="C1936" s="1"/>
      <c r="D1936" s="1"/>
      <c r="E1936" s="1"/>
      <c r="F1936" s="1"/>
      <c r="G1936" s="1"/>
      <c r="H1936" s="1"/>
      <c r="J1936" s="1"/>
    </row>
    <row r="1937" spans="1:10">
      <c r="A1937" s="24" t="s">
        <v>27</v>
      </c>
      <c r="B1937" s="27" t="s">
        <v>73</v>
      </c>
      <c r="C1937" s="27" t="s">
        <v>74</v>
      </c>
      <c r="D1937" s="29" t="s">
        <v>75</v>
      </c>
      <c r="E1937" s="29" t="s">
        <v>76</v>
      </c>
      <c r="G1937" s="1"/>
      <c r="H1937" s="1"/>
      <c r="J1937" s="1"/>
    </row>
    <row r="1938" spans="1:10">
      <c r="A1938" s="3"/>
      <c r="B1938" s="31">
        <f>B1935+G1935</f>
        <v>-0.48</v>
      </c>
      <c r="C1938" s="31">
        <f>D1935+I1935</f>
        <v>-0.48</v>
      </c>
      <c r="D1938" s="31">
        <f>C1935+H1935</f>
        <v>0</v>
      </c>
      <c r="E1938" s="31">
        <f>E1935+J1935</f>
        <v>0</v>
      </c>
      <c r="G1938" s="1"/>
      <c r="H1938" s="1"/>
      <c r="I1938" s="1"/>
      <c r="J1938" s="1"/>
    </row>
    <row r="1939" spans="1:10">
      <c r="A1939" s="3"/>
      <c r="B1939" s="1"/>
      <c r="C1939" s="1"/>
      <c r="D1939" s="1"/>
      <c r="E1939" s="1"/>
      <c r="F1939" s="1"/>
      <c r="G1939" s="1"/>
      <c r="H1939" s="1"/>
      <c r="I1939" s="1"/>
      <c r="J1939" s="1"/>
    </row>
    <row r="1940" spans="1:10">
      <c r="A1940" s="24" t="s">
        <v>28</v>
      </c>
      <c r="B1940" s="3" t="s">
        <v>7</v>
      </c>
      <c r="C1940" s="22" t="s">
        <v>8</v>
      </c>
      <c r="D1940" s="3" t="s">
        <v>9</v>
      </c>
      <c r="E1940" s="22" t="s">
        <v>10</v>
      </c>
      <c r="F1940" s="3" t="s">
        <v>11</v>
      </c>
      <c r="G1940" s="1"/>
      <c r="H1940" s="1"/>
      <c r="I1940" s="1"/>
      <c r="J1940" s="1"/>
    </row>
    <row r="1941" spans="1:10">
      <c r="A1941" s="3"/>
      <c r="B1941" s="40">
        <f>E1925</f>
        <v>42</v>
      </c>
      <c r="D1941" s="9">
        <f>(D1943*D1945/H1925)</f>
        <v>385.18333333333334</v>
      </c>
      <c r="F1941" s="40">
        <f>G1925</f>
        <v>42</v>
      </c>
      <c r="G1941" s="1"/>
      <c r="H1941" s="1"/>
      <c r="I1941" s="1"/>
      <c r="J1941" s="1"/>
    </row>
    <row r="1942" spans="1:10">
      <c r="A1942" s="3"/>
      <c r="B1942" s="3" t="s">
        <v>14</v>
      </c>
      <c r="C1942" s="22" t="s">
        <v>13</v>
      </c>
      <c r="D1942" s="3" t="s">
        <v>16</v>
      </c>
      <c r="E1942" s="22" t="s">
        <v>12</v>
      </c>
      <c r="F1942" s="3" t="s">
        <v>18</v>
      </c>
      <c r="G1942" s="1"/>
      <c r="H1942" s="1"/>
      <c r="I1942" s="1"/>
      <c r="J1942" s="1"/>
    </row>
    <row r="1943" spans="1:10">
      <c r="A1943" s="3"/>
      <c r="B1943" s="40">
        <f>D1925</f>
        <v>18</v>
      </c>
      <c r="C1943" s="22" t="s">
        <v>17</v>
      </c>
      <c r="D1943" s="5">
        <f>F1943</f>
        <v>22</v>
      </c>
      <c r="E1943" s="22" t="s">
        <v>15</v>
      </c>
      <c r="F1943" s="40">
        <f>F1925</f>
        <v>22</v>
      </c>
      <c r="G1943" s="1"/>
      <c r="H1943" s="1"/>
      <c r="I1943" s="1"/>
      <c r="J1943" s="1"/>
    </row>
    <row r="1944" spans="1:10">
      <c r="A1944" s="3"/>
      <c r="B1944" s="3" t="s">
        <v>29</v>
      </c>
      <c r="C1944" s="22" t="s">
        <v>19</v>
      </c>
      <c r="D1944" s="3" t="s">
        <v>30</v>
      </c>
      <c r="E1944" s="22" t="s">
        <v>19</v>
      </c>
      <c r="F1944" s="3" t="s">
        <v>31</v>
      </c>
      <c r="G1944" s="1"/>
      <c r="H1944" s="1"/>
      <c r="I1944" s="1"/>
      <c r="J1944" s="1"/>
    </row>
    <row r="1945" spans="1:10">
      <c r="A1945" s="3"/>
      <c r="B1945" s="20">
        <f>B1932</f>
        <v>1.4556428333333332E-3</v>
      </c>
      <c r="C1945" s="1"/>
      <c r="D1945" s="20">
        <f>B1945</f>
        <v>1.4556428333333332E-3</v>
      </c>
      <c r="E1945" s="13"/>
      <c r="F1945" s="13">
        <f>H1925*(F1941+273.15)/F1943</f>
        <v>1.1909804999999999E-3</v>
      </c>
      <c r="G1945" s="1"/>
      <c r="H1945" s="1"/>
      <c r="I1945" s="1"/>
      <c r="J1945" s="1"/>
    </row>
    <row r="1946" spans="1:10">
      <c r="A1946" s="3"/>
      <c r="B1946" s="1"/>
      <c r="C1946" s="1"/>
      <c r="D1946" s="1"/>
      <c r="E1946" s="1"/>
      <c r="F1946" s="1"/>
      <c r="G1946" s="1"/>
      <c r="H1946" s="1"/>
      <c r="I1946" s="1"/>
      <c r="J1946" s="1"/>
    </row>
    <row r="1947" spans="1:10">
      <c r="A1947" s="24" t="s">
        <v>23</v>
      </c>
      <c r="B1947" s="27" t="s">
        <v>73</v>
      </c>
      <c r="C1947" s="29" t="s">
        <v>75</v>
      </c>
      <c r="D1947" s="27" t="s">
        <v>74</v>
      </c>
      <c r="E1947" s="29" t="s">
        <v>76</v>
      </c>
      <c r="F1947" s="11" t="s">
        <v>26</v>
      </c>
      <c r="G1947" s="27" t="s">
        <v>73</v>
      </c>
      <c r="H1947" s="29" t="s">
        <v>75</v>
      </c>
      <c r="I1947" s="27" t="s">
        <v>74</v>
      </c>
      <c r="J1947" s="29" t="s">
        <v>25</v>
      </c>
    </row>
    <row r="1948" spans="1:10">
      <c r="A1948" s="3"/>
      <c r="B1948" s="28">
        <f>H1925*(B1941+273.15)*(LN(D1945/B1945))</f>
        <v>0</v>
      </c>
      <c r="C1948" s="31">
        <f>(C1925*H1925*(D1941-(B1941+273.15)))*100</f>
        <v>1.164514266666667</v>
      </c>
      <c r="D1948" s="31">
        <f>C1948+B1948</f>
        <v>1.164514266666667</v>
      </c>
      <c r="E1948" s="31">
        <f>((C1925+1)*H1925*(D1941-(B1941+273.15)))*100</f>
        <v>1.7467714000000005</v>
      </c>
      <c r="F1948" s="1"/>
      <c r="G1948" s="31">
        <f>(H1925*((F1941+273.15)-D1941))*100</f>
        <v>-0.58225713333333351</v>
      </c>
      <c r="H1948" s="31">
        <f>(C1925*H1925*((F1941+273.15)-D1941))*100</f>
        <v>-1.164514266666667</v>
      </c>
      <c r="I1948" s="31">
        <f>H1948+G1948</f>
        <v>-1.7467714000000005</v>
      </c>
      <c r="J1948" s="31">
        <f>((C1925+1)*H1925*((F1941+273.15)-D1941))*100</f>
        <v>-1.7467714000000005</v>
      </c>
    </row>
    <row r="1949" spans="1:10">
      <c r="A1949" s="3"/>
      <c r="B1949" s="1"/>
      <c r="C1949" s="1"/>
      <c r="D1949" s="1"/>
      <c r="E1949" s="1"/>
      <c r="F1949" s="1"/>
      <c r="G1949" s="1"/>
      <c r="I1949" s="1"/>
      <c r="J1949" s="1"/>
    </row>
    <row r="1950" spans="1:10">
      <c r="A1950" s="24" t="s">
        <v>27</v>
      </c>
      <c r="B1950" s="27" t="s">
        <v>73</v>
      </c>
      <c r="C1950" s="27" t="s">
        <v>74</v>
      </c>
      <c r="D1950" s="29" t="s">
        <v>75</v>
      </c>
      <c r="E1950" s="29" t="s">
        <v>76</v>
      </c>
      <c r="F1950" s="1"/>
      <c r="I1950" s="1"/>
      <c r="J1950" s="1"/>
    </row>
    <row r="1951" spans="1:10">
      <c r="A1951" s="3"/>
      <c r="B1951" s="31">
        <f>B1948+G1948</f>
        <v>-0.58225713333333351</v>
      </c>
      <c r="C1951" s="31">
        <f>D1948+I1948</f>
        <v>-0.58225713333333351</v>
      </c>
      <c r="D1951" s="28">
        <f>C1948+H1948</f>
        <v>0</v>
      </c>
      <c r="E1951" s="28">
        <f>E1948+J1948</f>
        <v>0</v>
      </c>
      <c r="F1951" s="1"/>
      <c r="H1951" s="1"/>
      <c r="I1951" s="1"/>
      <c r="J1951" s="1"/>
    </row>
    <row r="1953" spans="1:11">
      <c r="A1953" s="3" t="s">
        <v>0</v>
      </c>
      <c r="B1953" s="1"/>
      <c r="C1953" s="1"/>
      <c r="D1953" s="1"/>
      <c r="E1953" s="1"/>
      <c r="F1953" s="1"/>
      <c r="G1953" s="1"/>
      <c r="H1953" s="1"/>
      <c r="I1953" s="1"/>
      <c r="J1953" s="1"/>
    </row>
    <row r="1954" spans="1:11">
      <c r="A1954" s="24" t="s">
        <v>1</v>
      </c>
      <c r="B1954" s="3" t="s">
        <v>32</v>
      </c>
      <c r="C1954" s="3" t="s">
        <v>78</v>
      </c>
      <c r="D1954" s="3" t="s">
        <v>60</v>
      </c>
      <c r="E1954" s="3" t="s">
        <v>62</v>
      </c>
      <c r="F1954" s="3" t="s">
        <v>61</v>
      </c>
      <c r="G1954" s="22" t="s">
        <v>33</v>
      </c>
      <c r="H1954" s="46"/>
      <c r="I1954" s="46"/>
      <c r="J1954" s="46"/>
    </row>
    <row r="1955" spans="1:11">
      <c r="A1955" s="3"/>
      <c r="B1955" s="4" t="s">
        <v>34</v>
      </c>
      <c r="C1955" s="5">
        <f>K1955</f>
        <v>9.98</v>
      </c>
      <c r="D1955" s="5">
        <f>K1956</f>
        <v>43.334000000000003</v>
      </c>
      <c r="E1955" s="5">
        <f>K1957</f>
        <v>5.9770000000000003</v>
      </c>
      <c r="F1955" s="5">
        <f>K1958</f>
        <v>0.53800000000000003</v>
      </c>
      <c r="G1955" s="32" t="s">
        <v>35</v>
      </c>
      <c r="H1955" s="46"/>
      <c r="I1955" s="46"/>
      <c r="J1955" s="46"/>
      <c r="K1955" s="1">
        <f>'ITEM Nº2'!D23</f>
        <v>9.98</v>
      </c>
    </row>
    <row r="1956" spans="1:11">
      <c r="A1956" s="3"/>
      <c r="B1956" s="1"/>
      <c r="C1956" s="1"/>
      <c r="D1956" s="1"/>
      <c r="E1956" s="1"/>
      <c r="F1956" s="1"/>
      <c r="G1956" s="1"/>
      <c r="H1956" s="46"/>
      <c r="I1956" s="46"/>
      <c r="J1956" s="46"/>
      <c r="K1956" s="1">
        <f>'ITEM Nº2'!D24</f>
        <v>43.334000000000003</v>
      </c>
    </row>
    <row r="1957" spans="1:11">
      <c r="A1957" s="3" t="s">
        <v>81</v>
      </c>
      <c r="B1957" s="3" t="s">
        <v>36</v>
      </c>
      <c r="C1957" s="3" t="s">
        <v>37</v>
      </c>
      <c r="D1957" s="3" t="s">
        <v>38</v>
      </c>
      <c r="E1957" s="3" t="s">
        <v>39</v>
      </c>
      <c r="F1957" s="3"/>
      <c r="G1957" s="1"/>
      <c r="H1957" s="46"/>
      <c r="I1957" s="46"/>
      <c r="J1957" s="46"/>
      <c r="K1957" s="1">
        <f>'ITEM Nº2'!D25</f>
        <v>5.9770000000000003</v>
      </c>
    </row>
    <row r="1958" spans="1:11">
      <c r="A1958" s="3"/>
      <c r="B1958" s="25">
        <f>ROUND(C1955*2.20462,2)</f>
        <v>22</v>
      </c>
      <c r="C1958" s="25">
        <f>ROUND(D1955*1.8+32,2)</f>
        <v>110</v>
      </c>
      <c r="D1958" s="25">
        <f>ROUND(E1955*(14.6959793/1.03326),2)</f>
        <v>85.01</v>
      </c>
      <c r="E1958" s="25">
        <f>ROUND(F1955*(3.28084^3),2)</f>
        <v>19</v>
      </c>
      <c r="F1958" s="13"/>
      <c r="G1958" s="1"/>
      <c r="H1958" s="46"/>
      <c r="I1958" s="46"/>
      <c r="J1958" s="46"/>
      <c r="K1958" s="1">
        <f>'ITEM Nº2'!D26</f>
        <v>0.53800000000000003</v>
      </c>
    </row>
    <row r="1959" spans="1:11">
      <c r="A1959" s="3"/>
      <c r="B1959" s="25"/>
      <c r="C1959" s="23"/>
      <c r="D1959" s="23"/>
      <c r="E1959" s="25"/>
      <c r="G1959" s="1"/>
      <c r="H1959" s="46"/>
      <c r="I1959" s="46"/>
      <c r="J1959" s="46"/>
    </row>
    <row r="1960" spans="1:11">
      <c r="A1960" s="3" t="s">
        <v>82</v>
      </c>
      <c r="B1960" s="23">
        <f>ROUND(B1958,0)</f>
        <v>22</v>
      </c>
      <c r="C1960" s="23">
        <f>ROUND(C1958,0)</f>
        <v>110</v>
      </c>
      <c r="D1960" s="23">
        <f>ROUND(D1958,0)</f>
        <v>85</v>
      </c>
      <c r="E1960" s="23">
        <f>ROUND(E1958,0)</f>
        <v>19</v>
      </c>
      <c r="F1960" s="21"/>
      <c r="G1960" s="1"/>
      <c r="H1960" s="46"/>
      <c r="I1960" s="46"/>
      <c r="J1960" s="46"/>
    </row>
    <row r="1961" spans="1:11">
      <c r="A1961" s="3"/>
      <c r="B1961" s="25"/>
      <c r="C1961" s="23"/>
      <c r="D1961" s="23"/>
      <c r="E1961" s="25"/>
      <c r="G1961" s="1"/>
    </row>
    <row r="1962" spans="1:11">
      <c r="A1962" s="3" t="s">
        <v>40</v>
      </c>
      <c r="B1962" s="3" t="s">
        <v>37</v>
      </c>
      <c r="C1962" s="3" t="s">
        <v>98</v>
      </c>
      <c r="D1962" s="4" t="s">
        <v>97</v>
      </c>
      <c r="E1962" s="3" t="s">
        <v>96</v>
      </c>
      <c r="F1962" s="3" t="s">
        <v>95</v>
      </c>
      <c r="H1962" s="47" t="s">
        <v>89</v>
      </c>
      <c r="I1962" s="48"/>
      <c r="J1962" s="49"/>
    </row>
    <row r="1963" spans="1:11">
      <c r="A1963" s="3"/>
      <c r="B1963" s="17">
        <f>C1960</f>
        <v>110</v>
      </c>
      <c r="C1963" s="1">
        <v>0.25609999999999999</v>
      </c>
      <c r="D1963" s="1">
        <v>28.06</v>
      </c>
      <c r="E1963" s="1">
        <v>1.6029999999999999E-2</v>
      </c>
      <c r="F1963" s="1">
        <f>ROUND(E1960/B1960,3)</f>
        <v>0.86399999999999999</v>
      </c>
      <c r="H1963" s="1"/>
      <c r="I1963" s="1"/>
      <c r="J1963" s="1"/>
    </row>
    <row r="1964" spans="1:11">
      <c r="A1964" s="3"/>
      <c r="B1964" s="3"/>
      <c r="C1964" s="1"/>
      <c r="D1964" s="1"/>
      <c r="E1964" s="1"/>
      <c r="F1964" s="1"/>
      <c r="G1964" s="1"/>
      <c r="H1964" s="1"/>
      <c r="I1964" s="1"/>
      <c r="J1964" s="1"/>
    </row>
    <row r="1965" spans="1:11">
      <c r="A1965" s="3"/>
      <c r="B1965" s="3" t="s">
        <v>38</v>
      </c>
      <c r="C1965" s="3" t="s">
        <v>38</v>
      </c>
      <c r="D1965" s="3" t="s">
        <v>45</v>
      </c>
      <c r="E1965" s="3" t="s">
        <v>46</v>
      </c>
      <c r="F1965" s="4" t="s">
        <v>47</v>
      </c>
      <c r="G1965" s="4" t="s">
        <v>48</v>
      </c>
      <c r="H1965" s="50" t="str">
        <f>IF(E1963=D1969,"líquido saturado",IF(E1963&lt;D1969,"líquido comprimido",IF(E1963&lt;E1969,"mezcla L+V",IF(E1963=E1969,"vapor saturado","vapor recalentado"))))</f>
        <v>líquido comprimido</v>
      </c>
      <c r="I1965" s="51"/>
      <c r="J1965" s="15" t="s">
        <v>99</v>
      </c>
    </row>
    <row r="1966" spans="1:11">
      <c r="A1966" s="3"/>
      <c r="B1966" s="17">
        <f>D1960</f>
        <v>85</v>
      </c>
      <c r="C1966" s="1">
        <v>83.48</v>
      </c>
      <c r="D1966" s="1">
        <v>1.7600000000000001E-2</v>
      </c>
      <c r="E1966" s="1">
        <v>5.2549999999999999</v>
      </c>
      <c r="F1966" s="1">
        <v>284.94</v>
      </c>
      <c r="G1966" s="1">
        <v>1102.7</v>
      </c>
      <c r="J1966" s="1">
        <f>D1963</f>
        <v>28.06</v>
      </c>
    </row>
    <row r="1967" spans="1:11">
      <c r="A1967" s="3"/>
      <c r="B1967" s="1"/>
      <c r="C1967" s="1">
        <v>89.64</v>
      </c>
      <c r="D1967" s="1">
        <v>1.7659999999999999E-2</v>
      </c>
      <c r="E1967" s="1">
        <v>4.9139999999999997</v>
      </c>
      <c r="F1967" s="1">
        <v>290.11</v>
      </c>
      <c r="G1967" s="1">
        <v>1103.7</v>
      </c>
      <c r="H1967" s="35" t="s">
        <v>100</v>
      </c>
      <c r="I1967" s="34" t="str">
        <f>IF(F1963&gt;D1969,IF(F1963&lt;E1969,"mezcla L+V","vapor recalentado"),"líquido comprimido")</f>
        <v>mezcla L+V</v>
      </c>
      <c r="J1967" s="1"/>
    </row>
    <row r="1968" spans="1:11">
      <c r="A1968" s="3"/>
      <c r="B1968" s="1"/>
      <c r="C1968" s="1">
        <f>C1966-C1967</f>
        <v>-6.1599999999999966</v>
      </c>
      <c r="D1968" s="1">
        <f>D1966-D1967</f>
        <v>-5.9999999999997555E-5</v>
      </c>
      <c r="E1968" s="1">
        <f>E1966-E1967</f>
        <v>0.34100000000000019</v>
      </c>
      <c r="F1968" s="1">
        <f>F1966-F1967</f>
        <v>-5.1700000000000159</v>
      </c>
      <c r="G1968" s="1">
        <f>G1966-G1967</f>
        <v>-1</v>
      </c>
      <c r="H1968" s="1"/>
      <c r="I1968" s="1"/>
      <c r="J1968" s="1"/>
    </row>
    <row r="1969" spans="1:10">
      <c r="A1969" s="3"/>
      <c r="B1969" s="1"/>
      <c r="C1969" s="1"/>
      <c r="D1969" s="1">
        <f>ROUND(D1966+(D1968/C1968)*(B1966-C1966),4)</f>
        <v>1.7600000000000001E-2</v>
      </c>
      <c r="E1969" s="1">
        <f>ROUND(E1966+(E1968/C1968)*(B1966-C1966),3)</f>
        <v>5.1710000000000003</v>
      </c>
      <c r="F1969" s="1">
        <f>ROUND(F1966+(F1968/C1968)*(B1966-C1966),2)</f>
        <v>286.22000000000003</v>
      </c>
      <c r="G1969" s="1">
        <f>ROUND(G1966+(G1968/C1968)*(B1966-C1966),1)</f>
        <v>1102.9000000000001</v>
      </c>
      <c r="H1969" s="1"/>
      <c r="I1969" s="1"/>
      <c r="J1969" s="1"/>
    </row>
    <row r="1970" spans="1:10">
      <c r="A1970" s="3"/>
      <c r="B1970" s="1"/>
      <c r="C1970" s="1"/>
      <c r="D1970" s="1"/>
      <c r="E1970" s="1"/>
      <c r="F1970" s="1"/>
      <c r="G1970" s="1"/>
      <c r="H1970" s="1"/>
      <c r="I1970" s="1"/>
      <c r="J1970" s="1"/>
    </row>
    <row r="1971" spans="1:10">
      <c r="A1971" s="3"/>
      <c r="B1971" s="3" t="s">
        <v>45</v>
      </c>
      <c r="C1971" s="3" t="s">
        <v>46</v>
      </c>
      <c r="D1971" s="3" t="s">
        <v>49</v>
      </c>
      <c r="E1971" s="15" t="s">
        <v>50</v>
      </c>
      <c r="F1971" s="11" t="s">
        <v>51</v>
      </c>
      <c r="G1971" s="16" t="s">
        <v>52</v>
      </c>
      <c r="H1971" s="4" t="s">
        <v>53</v>
      </c>
      <c r="I1971" s="4" t="s">
        <v>54</v>
      </c>
      <c r="J1971" s="1"/>
    </row>
    <row r="1972" spans="1:10">
      <c r="A1972" s="3"/>
      <c r="B1972" s="1">
        <f>D1969</f>
        <v>1.7600000000000001E-2</v>
      </c>
      <c r="C1972" s="1">
        <f>E1969</f>
        <v>5.1710000000000003</v>
      </c>
      <c r="D1972" s="1">
        <f>ROUND(((F1963-B1972)/(C1972-B1972)),4)</f>
        <v>0.16420000000000001</v>
      </c>
      <c r="E1972" s="1">
        <f>ROUND((1-D1972)*F1969+G1969*D1972,1)</f>
        <v>420.3</v>
      </c>
      <c r="F1972" s="1"/>
      <c r="G1972" s="1">
        <f>(E1972-J1966)</f>
        <v>392.24</v>
      </c>
      <c r="H1972" s="1">
        <f>ROUND(D1960*(F1963-E1963)*(0.000947831/0.737562)*144,2)</f>
        <v>13.34</v>
      </c>
      <c r="I1972" s="1">
        <f>G1972+H1972</f>
        <v>405.58</v>
      </c>
      <c r="J1972" s="1"/>
    </row>
    <row r="1973" spans="1:10">
      <c r="A1973" s="3"/>
      <c r="E1973" s="1"/>
      <c r="F1973" s="1"/>
      <c r="G1973" s="1"/>
      <c r="H1973" s="1"/>
      <c r="I1973" s="1"/>
    </row>
    <row r="1974" spans="1:10">
      <c r="A1974" s="3"/>
      <c r="B1974" s="24" t="s">
        <v>55</v>
      </c>
      <c r="C1974" s="12" t="s">
        <v>56</v>
      </c>
      <c r="D1974" s="3" t="s">
        <v>90</v>
      </c>
      <c r="E1974" s="3" t="s">
        <v>91</v>
      </c>
      <c r="F1974" s="4" t="s">
        <v>92</v>
      </c>
      <c r="G1974" s="3" t="s">
        <v>93</v>
      </c>
      <c r="H1974" s="4" t="s">
        <v>94</v>
      </c>
      <c r="I1974" s="16" t="s">
        <v>52</v>
      </c>
      <c r="J1974" s="4" t="s">
        <v>53</v>
      </c>
    </row>
    <row r="1975" spans="1:10">
      <c r="A1975" s="3"/>
      <c r="B1975" s="14"/>
      <c r="C1975" s="21">
        <f>F1963</f>
        <v>0.86399999999999999</v>
      </c>
      <c r="D1975" s="1">
        <v>0.90080000000000005</v>
      </c>
      <c r="E1975" s="1">
        <v>514.66999999999996</v>
      </c>
      <c r="F1975" s="1">
        <v>118.7</v>
      </c>
      <c r="G1975" s="1">
        <f>E1978</f>
        <v>536.29999999999995</v>
      </c>
      <c r="H1975" s="1">
        <f>F1978</f>
        <v>974.5</v>
      </c>
      <c r="I1975" s="1">
        <f>(H1975-E1972)</f>
        <v>554.20000000000005</v>
      </c>
      <c r="J1975" s="1">
        <v>0</v>
      </c>
    </row>
    <row r="1976" spans="1:10">
      <c r="A1976" s="3"/>
      <c r="C1976" s="1"/>
      <c r="D1976" s="1">
        <v>0.85780000000000001</v>
      </c>
      <c r="E1976" s="1">
        <v>539.94000000000005</v>
      </c>
      <c r="F1976" s="1">
        <v>1118.7</v>
      </c>
      <c r="G1976" s="1"/>
      <c r="H1976" s="1"/>
      <c r="I1976" s="1"/>
      <c r="J1976" s="4"/>
    </row>
    <row r="1977" spans="1:10">
      <c r="A1977" s="3"/>
      <c r="C1977" s="1"/>
      <c r="D1977" s="1">
        <f>D1975-D1976</f>
        <v>4.3000000000000038E-2</v>
      </c>
      <c r="E1977" s="1">
        <f>E1975-E1976</f>
        <v>-25.270000000000095</v>
      </c>
      <c r="F1977" s="1">
        <f>F1975-F1976</f>
        <v>-1000</v>
      </c>
      <c r="G1977" s="1"/>
      <c r="H1977" s="1"/>
      <c r="I1977" s="1"/>
      <c r="J1977" s="5"/>
    </row>
    <row r="1978" spans="1:10">
      <c r="A1978" s="3"/>
      <c r="B1978" s="1"/>
      <c r="C1978" s="1"/>
      <c r="D1978" s="1"/>
      <c r="E1978" s="1">
        <f>ROUND(E1975+(E1977/D1977)*(C1975-D1975),1)</f>
        <v>536.29999999999995</v>
      </c>
      <c r="F1978" s="1">
        <f>ROUND(F1975+(F1977/D1977)*(C1975-D1975),1)</f>
        <v>974.5</v>
      </c>
      <c r="G1978" s="1"/>
      <c r="H1978" s="1"/>
      <c r="I1978" s="1"/>
      <c r="J1978" s="5"/>
    </row>
    <row r="1979" spans="1:10">
      <c r="A1979" s="3"/>
    </row>
    <row r="1980" spans="1:10">
      <c r="A1980" s="3"/>
      <c r="B1980" s="4" t="s">
        <v>54</v>
      </c>
    </row>
    <row r="1981" spans="1:10">
      <c r="A1981" s="3"/>
      <c r="B1981" s="1">
        <f>I1975</f>
        <v>554.20000000000005</v>
      </c>
      <c r="I1981" s="5"/>
      <c r="J1981" s="5"/>
    </row>
    <row r="1982" spans="1:10">
      <c r="A1982" s="3"/>
      <c r="I1982" s="5"/>
      <c r="J1982" s="5"/>
    </row>
    <row r="1983" spans="1:10">
      <c r="A1983" s="3" t="s">
        <v>79</v>
      </c>
      <c r="B1983" s="27" t="s">
        <v>57</v>
      </c>
      <c r="C1983" s="27" t="s">
        <v>71</v>
      </c>
      <c r="D1983" s="27" t="s">
        <v>69</v>
      </c>
      <c r="E1983" s="27" t="s">
        <v>68</v>
      </c>
      <c r="F1983" s="27" t="s">
        <v>70</v>
      </c>
      <c r="G1983" s="27" t="s">
        <v>72</v>
      </c>
    </row>
    <row r="1984" spans="1:10">
      <c r="A1984" s="3"/>
      <c r="B1984" s="28">
        <f>G1975</f>
        <v>536.29999999999995</v>
      </c>
      <c r="C1984" s="28">
        <f>ROUND((I1972+B1981)*B1960,1)</f>
        <v>21115.200000000001</v>
      </c>
      <c r="D1984" s="28">
        <f>ROUND((H1972+J1975)*B1960,1)</f>
        <v>293.5</v>
      </c>
      <c r="E1984" s="28">
        <f>ROUND(B1984*(100/14.50381),1)</f>
        <v>3697.6</v>
      </c>
      <c r="F1984" s="28">
        <f>ROUND(D1984*(1/0.947831),1)</f>
        <v>309.7</v>
      </c>
      <c r="G1984" s="28">
        <f>ROUND(C1984*(1/0.947831),1)</f>
        <v>22277.4</v>
      </c>
    </row>
    <row r="1986" spans="1:11">
      <c r="A1986" s="3" t="s">
        <v>173</v>
      </c>
    </row>
    <row r="1987" spans="1:11">
      <c r="A1987" s="3" t="s">
        <v>59</v>
      </c>
      <c r="B1987" s="1"/>
      <c r="C1987" s="1"/>
      <c r="D1987" s="1"/>
      <c r="E1987" s="1"/>
      <c r="F1987" s="1"/>
      <c r="G1987" s="1"/>
      <c r="H1987" s="1"/>
      <c r="I1987" s="1"/>
    </row>
    <row r="1988" spans="1:11">
      <c r="A1988" s="24" t="s">
        <v>1</v>
      </c>
      <c r="B1988" s="3" t="s">
        <v>2</v>
      </c>
      <c r="C1988" s="3" t="s">
        <v>3</v>
      </c>
      <c r="D1988" s="3" t="s">
        <v>14</v>
      </c>
      <c r="E1988" s="3" t="s">
        <v>7</v>
      </c>
      <c r="F1988" s="3" t="s">
        <v>151</v>
      </c>
      <c r="G1988" s="3" t="s">
        <v>11</v>
      </c>
      <c r="H1988" s="19" t="s">
        <v>77</v>
      </c>
    </row>
    <row r="1989" spans="1:11">
      <c r="A1989" s="3"/>
      <c r="B1989" s="3" t="s">
        <v>5</v>
      </c>
      <c r="C1989" s="6">
        <v>2</v>
      </c>
      <c r="D1989" s="1">
        <f>K1989</f>
        <v>17.5</v>
      </c>
      <c r="E1989" s="18">
        <f>K1990</f>
        <v>41.5</v>
      </c>
      <c r="F1989" s="8">
        <f>K1991</f>
        <v>21.5</v>
      </c>
      <c r="G1989" s="1">
        <f>K1992</f>
        <v>41.5</v>
      </c>
      <c r="H1989" s="7">
        <v>8.3139999999999993E-5</v>
      </c>
      <c r="K1989" s="1">
        <f>'ITEM Nº1'!C24</f>
        <v>17.5</v>
      </c>
    </row>
    <row r="1990" spans="1:11">
      <c r="A1990" s="3"/>
      <c r="B1990" s="1"/>
      <c r="C1990" s="1"/>
      <c r="D1990" s="5"/>
      <c r="E1990" s="4"/>
      <c r="F1990" s="5"/>
      <c r="K1990" s="1">
        <f>'ITEM Nº1'!C25</f>
        <v>41.5</v>
      </c>
    </row>
    <row r="1991" spans="1:11">
      <c r="A1991" s="24" t="s">
        <v>6</v>
      </c>
      <c r="B1991" s="3" t="s">
        <v>7</v>
      </c>
      <c r="C1991" s="22" t="s">
        <v>8</v>
      </c>
      <c r="D1991" s="3" t="s">
        <v>9</v>
      </c>
      <c r="E1991" s="22" t="s">
        <v>10</v>
      </c>
      <c r="F1991" s="3" t="s">
        <v>11</v>
      </c>
      <c r="H1991" s="1"/>
      <c r="K1991" s="1">
        <f>'ITEM Nº1'!C26</f>
        <v>21.5</v>
      </c>
    </row>
    <row r="1992" spans="1:11">
      <c r="A1992" s="3"/>
      <c r="B1992" s="40">
        <f>E1989</f>
        <v>41.5</v>
      </c>
      <c r="D1992" s="9">
        <f>((D1994*D1996)/H1989)</f>
        <v>256.11046511627899</v>
      </c>
      <c r="F1992" s="40">
        <f>G1989</f>
        <v>41.5</v>
      </c>
      <c r="K1992" s="1">
        <f>'ITEM Nº1'!C27</f>
        <v>41.5</v>
      </c>
    </row>
    <row r="1993" spans="1:11">
      <c r="A1993" s="3"/>
      <c r="B1993" s="3" t="s">
        <v>14</v>
      </c>
      <c r="C1993" s="22" t="s">
        <v>12</v>
      </c>
      <c r="D1993" s="3" t="s">
        <v>80</v>
      </c>
      <c r="E1993" s="22" t="s">
        <v>13</v>
      </c>
      <c r="F1993" s="3" t="s">
        <v>151</v>
      </c>
    </row>
    <row r="1994" spans="1:11">
      <c r="A1994" s="3"/>
      <c r="B1994" s="40">
        <f>D1989</f>
        <v>17.5</v>
      </c>
      <c r="C1994" s="22" t="s">
        <v>15</v>
      </c>
      <c r="D1994" s="5">
        <f>B1994</f>
        <v>17.5</v>
      </c>
      <c r="E1994" s="22" t="s">
        <v>17</v>
      </c>
      <c r="F1994" s="40">
        <f>F1989</f>
        <v>21.5</v>
      </c>
    </row>
    <row r="1995" spans="1:11">
      <c r="A1995" s="3"/>
      <c r="B1995" s="3" t="s">
        <v>29</v>
      </c>
      <c r="C1995" s="22" t="s">
        <v>19</v>
      </c>
      <c r="D1995" s="3" t="s">
        <v>30</v>
      </c>
      <c r="E1995" s="22" t="s">
        <v>19</v>
      </c>
      <c r="F1995" s="3" t="s">
        <v>31</v>
      </c>
    </row>
    <row r="1996" spans="1:11">
      <c r="A1996" s="3"/>
      <c r="B1996" s="10">
        <f>(H1989*(B1992+273.15)/B1994)</f>
        <v>1.4948571999999997E-3</v>
      </c>
      <c r="C1996" s="10"/>
      <c r="D1996" s="10">
        <f>F1996</f>
        <v>1.2167442325581393E-3</v>
      </c>
      <c r="E1996" s="10"/>
      <c r="F1996" s="10">
        <f>(H1989*(F1992+273.15)/F1994)</f>
        <v>1.2167442325581393E-3</v>
      </c>
    </row>
    <row r="1997" spans="1:11">
      <c r="A1997" s="3"/>
      <c r="B1997" s="1"/>
      <c r="C1997" s="1"/>
      <c r="D1997" s="1"/>
      <c r="E1997" s="1"/>
      <c r="F1997" s="1"/>
      <c r="G1997" s="1"/>
      <c r="H1997" s="1"/>
      <c r="I1997" s="1"/>
      <c r="J1997" s="1"/>
    </row>
    <row r="1998" spans="1:11">
      <c r="A1998" s="24" t="s">
        <v>23</v>
      </c>
      <c r="B1998" s="27" t="s">
        <v>73</v>
      </c>
      <c r="C1998" s="29" t="s">
        <v>75</v>
      </c>
      <c r="D1998" s="27" t="s">
        <v>74</v>
      </c>
      <c r="E1998" s="29" t="s">
        <v>76</v>
      </c>
      <c r="F1998" s="11" t="s">
        <v>26</v>
      </c>
      <c r="G1998" s="27" t="s">
        <v>73</v>
      </c>
      <c r="H1998" s="29" t="s">
        <v>75</v>
      </c>
      <c r="I1998" s="27" t="s">
        <v>24</v>
      </c>
      <c r="J1998" s="29" t="s">
        <v>76</v>
      </c>
    </row>
    <row r="1999" spans="1:11">
      <c r="A1999" s="3"/>
      <c r="B1999" s="31">
        <f>ROUND((H1989*(D1992-(B1992+273.15)))*(1/0.01),2)</f>
        <v>-0.49</v>
      </c>
      <c r="C1999" s="31">
        <f>ROUND((C1989*H1989*(D1992-(B1992+273.15)))*(1/0.01),2)</f>
        <v>-0.97</v>
      </c>
      <c r="D1999" s="31">
        <f>C1999+B1999</f>
        <v>-1.46</v>
      </c>
      <c r="E1999" s="31">
        <f>ROUND(((C1989+1)*H1989*(D1992-(B1992+273.15)))*(1/0.01),2)</f>
        <v>-1.46</v>
      </c>
      <c r="F1999" s="10"/>
      <c r="G1999" s="31">
        <f>ROUND(H1989*(F1992+273.15)*(LN(F1996/D1996)),2)</f>
        <v>0</v>
      </c>
      <c r="H1999" s="31">
        <f>ROUND((C1989*H1989*((F1992+273.15)-D1992))*100,2)</f>
        <v>0.97</v>
      </c>
      <c r="I1999" s="31">
        <f>H1999+G1999</f>
        <v>0.97</v>
      </c>
      <c r="J1999" s="31">
        <f>ROUND(((C1989+1)*H1989*((F1992+273.15)-D1992))*100,2)</f>
        <v>1.46</v>
      </c>
    </row>
    <row r="2000" spans="1:11">
      <c r="A2000" s="3"/>
      <c r="B2000" s="1"/>
      <c r="C2000" s="1"/>
      <c r="D2000" s="1"/>
      <c r="E2000" s="1"/>
      <c r="F2000" s="1"/>
      <c r="G2000" s="1"/>
      <c r="H2000" s="1"/>
      <c r="J2000" s="1"/>
    </row>
    <row r="2001" spans="1:10">
      <c r="A2001" s="24" t="s">
        <v>27</v>
      </c>
      <c r="B2001" s="27" t="s">
        <v>73</v>
      </c>
      <c r="C2001" s="27" t="s">
        <v>74</v>
      </c>
      <c r="D2001" s="29" t="s">
        <v>75</v>
      </c>
      <c r="E2001" s="29" t="s">
        <v>76</v>
      </c>
      <c r="G2001" s="1"/>
      <c r="H2001" s="1"/>
      <c r="J2001" s="1"/>
    </row>
    <row r="2002" spans="1:10">
      <c r="A2002" s="3"/>
      <c r="B2002" s="31">
        <f>B1999+G1999</f>
        <v>-0.49</v>
      </c>
      <c r="C2002" s="31">
        <f>D1999+I1999</f>
        <v>-0.49</v>
      </c>
      <c r="D2002" s="31">
        <f>C1999+H1999</f>
        <v>0</v>
      </c>
      <c r="E2002" s="31">
        <f>E1999+J1999</f>
        <v>0</v>
      </c>
      <c r="G2002" s="1"/>
      <c r="H2002" s="1"/>
      <c r="I2002" s="1"/>
      <c r="J2002" s="1"/>
    </row>
    <row r="2003" spans="1:10">
      <c r="A2003" s="3"/>
      <c r="B2003" s="1"/>
      <c r="C2003" s="1"/>
      <c r="D2003" s="1"/>
      <c r="E2003" s="1"/>
      <c r="F2003" s="1"/>
      <c r="G2003" s="1"/>
      <c r="H2003" s="1"/>
      <c r="I2003" s="1"/>
      <c r="J2003" s="1"/>
    </row>
    <row r="2004" spans="1:10">
      <c r="A2004" s="24" t="s">
        <v>28</v>
      </c>
      <c r="B2004" s="3" t="s">
        <v>7</v>
      </c>
      <c r="C2004" s="22" t="s">
        <v>8</v>
      </c>
      <c r="D2004" s="3" t="s">
        <v>9</v>
      </c>
      <c r="E2004" s="22" t="s">
        <v>10</v>
      </c>
      <c r="F2004" s="3" t="s">
        <v>11</v>
      </c>
      <c r="G2004" s="1"/>
      <c r="H2004" s="1"/>
      <c r="I2004" s="1"/>
      <c r="J2004" s="1"/>
    </row>
    <row r="2005" spans="1:10">
      <c r="A2005" s="3"/>
      <c r="B2005" s="40">
        <f>E1989</f>
        <v>41.5</v>
      </c>
      <c r="D2005" s="9">
        <f>(D2007*D2009/H1989)</f>
        <v>386.56999999999994</v>
      </c>
      <c r="F2005" s="40">
        <f>G1989</f>
        <v>41.5</v>
      </c>
      <c r="G2005" s="1"/>
      <c r="H2005" s="1"/>
      <c r="I2005" s="1"/>
      <c r="J2005" s="1"/>
    </row>
    <row r="2006" spans="1:10">
      <c r="A2006" s="3"/>
      <c r="B2006" s="3" t="s">
        <v>14</v>
      </c>
      <c r="C2006" s="22" t="s">
        <v>13</v>
      </c>
      <c r="D2006" s="3" t="s">
        <v>16</v>
      </c>
      <c r="E2006" s="22" t="s">
        <v>12</v>
      </c>
      <c r="F2006" s="3" t="s">
        <v>18</v>
      </c>
      <c r="G2006" s="1"/>
      <c r="H2006" s="1"/>
      <c r="I2006" s="1"/>
      <c r="J2006" s="1"/>
    </row>
    <row r="2007" spans="1:10">
      <c r="A2007" s="3"/>
      <c r="B2007" s="40">
        <f>D1989</f>
        <v>17.5</v>
      </c>
      <c r="C2007" s="22" t="s">
        <v>17</v>
      </c>
      <c r="D2007" s="5">
        <f>F2007</f>
        <v>21.5</v>
      </c>
      <c r="E2007" s="22" t="s">
        <v>15</v>
      </c>
      <c r="F2007" s="40">
        <f>F1989</f>
        <v>21.5</v>
      </c>
      <c r="G2007" s="1"/>
      <c r="H2007" s="1"/>
      <c r="I2007" s="1"/>
      <c r="J2007" s="1"/>
    </row>
    <row r="2008" spans="1:10">
      <c r="A2008" s="3"/>
      <c r="B2008" s="3" t="s">
        <v>29</v>
      </c>
      <c r="C2008" s="22" t="s">
        <v>19</v>
      </c>
      <c r="D2008" s="3" t="s">
        <v>30</v>
      </c>
      <c r="E2008" s="22" t="s">
        <v>19</v>
      </c>
      <c r="F2008" s="3" t="s">
        <v>31</v>
      </c>
      <c r="G2008" s="1"/>
      <c r="H2008" s="1"/>
      <c r="I2008" s="1"/>
      <c r="J2008" s="1"/>
    </row>
    <row r="2009" spans="1:10">
      <c r="A2009" s="3"/>
      <c r="B2009" s="20">
        <f>B1996</f>
        <v>1.4948571999999997E-3</v>
      </c>
      <c r="C2009" s="1"/>
      <c r="D2009" s="20">
        <f>B2009</f>
        <v>1.4948571999999997E-3</v>
      </c>
      <c r="E2009" s="13"/>
      <c r="F2009" s="13">
        <f>H1989*(F2005+273.15)/F2007</f>
        <v>1.2167442325581393E-3</v>
      </c>
      <c r="G2009" s="1"/>
      <c r="H2009" s="1"/>
      <c r="I2009" s="1"/>
      <c r="J2009" s="1"/>
    </row>
    <row r="2010" spans="1:10">
      <c r="A2010" s="3"/>
      <c r="B2010" s="1"/>
      <c r="C2010" s="1"/>
      <c r="D2010" s="1"/>
      <c r="E2010" s="1"/>
      <c r="F2010" s="1"/>
      <c r="G2010" s="1"/>
      <c r="H2010" s="1"/>
      <c r="I2010" s="1"/>
      <c r="J2010" s="1"/>
    </row>
    <row r="2011" spans="1:10">
      <c r="A2011" s="24" t="s">
        <v>23</v>
      </c>
      <c r="B2011" s="27" t="s">
        <v>73</v>
      </c>
      <c r="C2011" s="29" t="s">
        <v>75</v>
      </c>
      <c r="D2011" s="27" t="s">
        <v>74</v>
      </c>
      <c r="E2011" s="29" t="s">
        <v>76</v>
      </c>
      <c r="F2011" s="11" t="s">
        <v>26</v>
      </c>
      <c r="G2011" s="27" t="s">
        <v>73</v>
      </c>
      <c r="H2011" s="29" t="s">
        <v>75</v>
      </c>
      <c r="I2011" s="27" t="s">
        <v>74</v>
      </c>
      <c r="J2011" s="29" t="s">
        <v>25</v>
      </c>
    </row>
    <row r="2012" spans="1:10">
      <c r="A2012" s="3"/>
      <c r="B2012" s="28">
        <f>H1989*(B2005+273.15)*(LN(D2009/B2009))</f>
        <v>0</v>
      </c>
      <c r="C2012" s="31">
        <f>(C1989*H1989*(D2005-(B2005+273.15)))*100</f>
        <v>1.1958857599999992</v>
      </c>
      <c r="D2012" s="31">
        <f>C2012+B2012</f>
        <v>1.1958857599999992</v>
      </c>
      <c r="E2012" s="31">
        <f>((C1989+1)*H1989*(D2005-(B2005+273.15)))*100</f>
        <v>1.793828639999999</v>
      </c>
      <c r="F2012" s="1"/>
      <c r="G2012" s="31">
        <f>(H1989*((F2005+273.15)-D2005))*100</f>
        <v>-0.59794287999999962</v>
      </c>
      <c r="H2012" s="31">
        <f>(C1989*H1989*((F2005+273.15)-D2005))*100</f>
        <v>-1.1958857599999992</v>
      </c>
      <c r="I2012" s="31">
        <f>H2012+G2012</f>
        <v>-1.7938286399999988</v>
      </c>
      <c r="J2012" s="31">
        <f>((C1989+1)*H1989*((F2005+273.15)-D2005))*100</f>
        <v>-1.793828639999999</v>
      </c>
    </row>
    <row r="2013" spans="1:10">
      <c r="A2013" s="3"/>
      <c r="B2013" s="1"/>
      <c r="C2013" s="1"/>
      <c r="D2013" s="1"/>
      <c r="E2013" s="1"/>
      <c r="F2013" s="1"/>
      <c r="G2013" s="1"/>
      <c r="I2013" s="1"/>
      <c r="J2013" s="1"/>
    </row>
    <row r="2014" spans="1:10">
      <c r="A2014" s="24" t="s">
        <v>27</v>
      </c>
      <c r="B2014" s="27" t="s">
        <v>73</v>
      </c>
      <c r="C2014" s="27" t="s">
        <v>74</v>
      </c>
      <c r="D2014" s="29" t="s">
        <v>75</v>
      </c>
      <c r="E2014" s="29" t="s">
        <v>76</v>
      </c>
      <c r="F2014" s="1"/>
      <c r="I2014" s="1"/>
      <c r="J2014" s="1"/>
    </row>
    <row r="2015" spans="1:10">
      <c r="A2015" s="3"/>
      <c r="B2015" s="31">
        <f>B2012+G2012</f>
        <v>-0.59794287999999962</v>
      </c>
      <c r="C2015" s="31">
        <f>D2012+I2012</f>
        <v>-0.59794287999999951</v>
      </c>
      <c r="D2015" s="28">
        <f>C2012+H2012</f>
        <v>0</v>
      </c>
      <c r="E2015" s="28">
        <f>E2012+J2012</f>
        <v>0</v>
      </c>
      <c r="F2015" s="1"/>
      <c r="H2015" s="1"/>
      <c r="I2015" s="1"/>
      <c r="J2015" s="1"/>
    </row>
    <row r="2017" spans="1:11">
      <c r="A2017" s="3" t="s">
        <v>0</v>
      </c>
      <c r="B2017" s="1"/>
      <c r="C2017" s="1"/>
      <c r="D2017" s="1"/>
      <c r="E2017" s="1"/>
      <c r="F2017" s="1"/>
      <c r="G2017" s="1"/>
      <c r="H2017" s="1"/>
      <c r="I2017" s="1"/>
      <c r="J2017" s="1"/>
    </row>
    <row r="2018" spans="1:11">
      <c r="A2018" s="24" t="s">
        <v>1</v>
      </c>
      <c r="B2018" s="3" t="s">
        <v>32</v>
      </c>
      <c r="C2018" s="3" t="s">
        <v>78</v>
      </c>
      <c r="D2018" s="3" t="s">
        <v>60</v>
      </c>
      <c r="E2018" s="3" t="s">
        <v>62</v>
      </c>
      <c r="F2018" s="3" t="s">
        <v>61</v>
      </c>
      <c r="G2018" s="22" t="s">
        <v>33</v>
      </c>
      <c r="H2018" s="46"/>
      <c r="I2018" s="46"/>
      <c r="J2018" s="46"/>
    </row>
    <row r="2019" spans="1:11">
      <c r="A2019" s="3"/>
      <c r="B2019" s="4" t="s">
        <v>34</v>
      </c>
      <c r="C2019" s="5">
        <f>K2019</f>
        <v>14.97</v>
      </c>
      <c r="D2019" s="5">
        <f>K2020</f>
        <v>43.334000000000003</v>
      </c>
      <c r="E2019" s="5">
        <f>K2021</f>
        <v>5.9770000000000003</v>
      </c>
      <c r="F2019" s="5">
        <f>K2022</f>
        <v>1.5009999999999999</v>
      </c>
      <c r="G2019" s="32" t="s">
        <v>35</v>
      </c>
      <c r="H2019" s="46"/>
      <c r="I2019" s="46"/>
      <c r="J2019" s="46"/>
      <c r="K2019" s="1">
        <f>'ITEM Nº2'!E23</f>
        <v>14.97</v>
      </c>
    </row>
    <row r="2020" spans="1:11">
      <c r="A2020" s="3"/>
      <c r="B2020" s="1"/>
      <c r="C2020" s="1"/>
      <c r="D2020" s="1"/>
      <c r="E2020" s="1"/>
      <c r="F2020" s="1"/>
      <c r="G2020" s="1"/>
      <c r="H2020" s="46"/>
      <c r="I2020" s="46"/>
      <c r="J2020" s="46"/>
      <c r="K2020" s="1">
        <f>'ITEM Nº2'!E24</f>
        <v>43.334000000000003</v>
      </c>
    </row>
    <row r="2021" spans="1:11">
      <c r="A2021" s="3" t="s">
        <v>81</v>
      </c>
      <c r="B2021" s="3" t="s">
        <v>36</v>
      </c>
      <c r="C2021" s="3" t="s">
        <v>37</v>
      </c>
      <c r="D2021" s="3" t="s">
        <v>38</v>
      </c>
      <c r="E2021" s="3" t="s">
        <v>39</v>
      </c>
      <c r="F2021" s="3"/>
      <c r="G2021" s="1"/>
      <c r="H2021" s="46"/>
      <c r="I2021" s="46"/>
      <c r="J2021" s="46"/>
      <c r="K2021" s="1">
        <f>'ITEM Nº2'!E25</f>
        <v>5.9770000000000003</v>
      </c>
    </row>
    <row r="2022" spans="1:11">
      <c r="A2022" s="3"/>
      <c r="B2022" s="25">
        <f>ROUND(C2019*2.20462,2)</f>
        <v>33</v>
      </c>
      <c r="C2022" s="25">
        <f>ROUND(D2019*1.8+32,2)</f>
        <v>110</v>
      </c>
      <c r="D2022" s="25">
        <f>ROUND(E2019*(14.6959793/1.03326),2)</f>
        <v>85.01</v>
      </c>
      <c r="E2022" s="25">
        <f>ROUND(F2019*(3.28084^3),2)</f>
        <v>53.01</v>
      </c>
      <c r="F2022" s="13"/>
      <c r="G2022" s="1"/>
      <c r="H2022" s="46"/>
      <c r="I2022" s="46"/>
      <c r="J2022" s="46"/>
      <c r="K2022" s="1">
        <f>'ITEM Nº2'!E26</f>
        <v>1.5009999999999999</v>
      </c>
    </row>
    <row r="2023" spans="1:11">
      <c r="A2023" s="3"/>
      <c r="B2023" s="25"/>
      <c r="C2023" s="23"/>
      <c r="D2023" s="23"/>
      <c r="E2023" s="25"/>
      <c r="G2023" s="1"/>
      <c r="H2023" s="46"/>
      <c r="I2023" s="46"/>
      <c r="J2023" s="46"/>
    </row>
    <row r="2024" spans="1:11">
      <c r="A2024" s="3" t="s">
        <v>82</v>
      </c>
      <c r="B2024" s="23">
        <f>ROUND(B2022,0)</f>
        <v>33</v>
      </c>
      <c r="C2024" s="23">
        <f>ROUND(C2022,0)</f>
        <v>110</v>
      </c>
      <c r="D2024" s="23">
        <f>ROUND(D2022,0)</f>
        <v>85</v>
      </c>
      <c r="E2024" s="23">
        <f>ROUND(E2022,0)</f>
        <v>53</v>
      </c>
      <c r="F2024" s="21"/>
      <c r="G2024" s="1"/>
      <c r="H2024" s="46"/>
      <c r="I2024" s="46"/>
      <c r="J2024" s="46"/>
    </row>
    <row r="2025" spans="1:11">
      <c r="A2025" s="3"/>
      <c r="B2025" s="25"/>
      <c r="C2025" s="23"/>
      <c r="D2025" s="23"/>
      <c r="E2025" s="25"/>
      <c r="G2025" s="1"/>
    </row>
    <row r="2026" spans="1:11">
      <c r="A2026" s="3" t="s">
        <v>40</v>
      </c>
      <c r="B2026" s="3" t="s">
        <v>37</v>
      </c>
      <c r="C2026" s="3" t="s">
        <v>98</v>
      </c>
      <c r="D2026" s="4" t="s">
        <v>97</v>
      </c>
      <c r="E2026" s="3" t="s">
        <v>96</v>
      </c>
      <c r="F2026" s="3" t="s">
        <v>95</v>
      </c>
      <c r="H2026" s="47" t="s">
        <v>89</v>
      </c>
      <c r="I2026" s="48"/>
      <c r="J2026" s="49"/>
    </row>
    <row r="2027" spans="1:11">
      <c r="A2027" s="3"/>
      <c r="B2027" s="17">
        <f>C2024</f>
        <v>110</v>
      </c>
      <c r="C2027" s="1">
        <v>0.25609999999999999</v>
      </c>
      <c r="D2027" s="1">
        <v>28.06</v>
      </c>
      <c r="E2027" s="1">
        <v>1.6029999999999999E-2</v>
      </c>
      <c r="F2027" s="1">
        <f>ROUND(E2024/B2024,3)</f>
        <v>1.6060000000000001</v>
      </c>
      <c r="H2027" s="1"/>
      <c r="I2027" s="1"/>
      <c r="J2027" s="1"/>
    </row>
    <row r="2028" spans="1:11">
      <c r="A2028" s="3"/>
      <c r="B2028" s="3"/>
      <c r="C2028" s="1"/>
      <c r="D2028" s="1"/>
      <c r="E2028" s="1"/>
      <c r="F2028" s="1"/>
      <c r="G2028" s="1"/>
      <c r="H2028" s="1"/>
      <c r="I2028" s="1"/>
      <c r="J2028" s="1"/>
    </row>
    <row r="2029" spans="1:11">
      <c r="A2029" s="3"/>
      <c r="B2029" s="3" t="s">
        <v>38</v>
      </c>
      <c r="C2029" s="3" t="s">
        <v>38</v>
      </c>
      <c r="D2029" s="3" t="s">
        <v>45</v>
      </c>
      <c r="E2029" s="3" t="s">
        <v>46</v>
      </c>
      <c r="F2029" s="4" t="s">
        <v>47</v>
      </c>
      <c r="G2029" s="4" t="s">
        <v>48</v>
      </c>
      <c r="H2029" s="50" t="str">
        <f>IF(E2027=D2033,"líquido saturado",IF(E2027&lt;D2033,"líquido comprimido",IF(E2027&lt;E2033,"mezcla L+V",IF(E2027=E2033,"vapor saturado","vapor recalentado"))))</f>
        <v>líquido comprimido</v>
      </c>
      <c r="I2029" s="51"/>
      <c r="J2029" s="15" t="s">
        <v>99</v>
      </c>
    </row>
    <row r="2030" spans="1:11">
      <c r="A2030" s="3"/>
      <c r="B2030" s="17">
        <f>D2024</f>
        <v>85</v>
      </c>
      <c r="C2030" s="1">
        <v>83.48</v>
      </c>
      <c r="D2030" s="1">
        <v>1.7600000000000001E-2</v>
      </c>
      <c r="E2030" s="1">
        <v>5.2549999999999999</v>
      </c>
      <c r="F2030" s="1">
        <v>284.94</v>
      </c>
      <c r="G2030" s="1">
        <v>1102.7</v>
      </c>
      <c r="J2030" s="1">
        <f>D2027</f>
        <v>28.06</v>
      </c>
    </row>
    <row r="2031" spans="1:11">
      <c r="A2031" s="3"/>
      <c r="B2031" s="1"/>
      <c r="C2031" s="1">
        <v>89.64</v>
      </c>
      <c r="D2031" s="1">
        <v>1.7659999999999999E-2</v>
      </c>
      <c r="E2031" s="1">
        <v>4.9139999999999997</v>
      </c>
      <c r="F2031" s="1">
        <v>290.11</v>
      </c>
      <c r="G2031" s="1">
        <v>1103.7</v>
      </c>
      <c r="H2031" s="35" t="s">
        <v>100</v>
      </c>
      <c r="I2031" s="34" t="str">
        <f>IF(F2027&gt;D2033,IF(F2027&lt;E2033,"mezcla L+V","vapor recalentado"),"líquido comprimido")</f>
        <v>mezcla L+V</v>
      </c>
      <c r="J2031" s="1"/>
    </row>
    <row r="2032" spans="1:11">
      <c r="A2032" s="3"/>
      <c r="B2032" s="1"/>
      <c r="C2032" s="1">
        <f>C2030-C2031</f>
        <v>-6.1599999999999966</v>
      </c>
      <c r="D2032" s="1">
        <f>D2030-D2031</f>
        <v>-5.9999999999997555E-5</v>
      </c>
      <c r="E2032" s="1">
        <f>E2030-E2031</f>
        <v>0.34100000000000019</v>
      </c>
      <c r="F2032" s="1">
        <f>F2030-F2031</f>
        <v>-5.1700000000000159</v>
      </c>
      <c r="G2032" s="1">
        <f>G2030-G2031</f>
        <v>-1</v>
      </c>
      <c r="H2032" s="1"/>
      <c r="I2032" s="1"/>
      <c r="J2032" s="1"/>
    </row>
    <row r="2033" spans="1:10">
      <c r="A2033" s="3"/>
      <c r="B2033" s="1"/>
      <c r="C2033" s="1"/>
      <c r="D2033" s="1">
        <f>ROUND(D2030+(D2032/C2032)*(B2030-C2030),4)</f>
        <v>1.7600000000000001E-2</v>
      </c>
      <c r="E2033" s="1">
        <f>ROUND(E2030+(E2032/C2032)*(B2030-C2030),3)</f>
        <v>5.1710000000000003</v>
      </c>
      <c r="F2033" s="1">
        <f>ROUND(F2030+(F2032/C2032)*(B2030-C2030),2)</f>
        <v>286.22000000000003</v>
      </c>
      <c r="G2033" s="1">
        <f>ROUND(G2030+(G2032/C2032)*(B2030-C2030),1)</f>
        <v>1102.9000000000001</v>
      </c>
      <c r="H2033" s="1"/>
      <c r="I2033" s="1"/>
      <c r="J2033" s="1"/>
    </row>
    <row r="2034" spans="1:10">
      <c r="A2034" s="3"/>
      <c r="B2034" s="1"/>
      <c r="C2034" s="1"/>
      <c r="D2034" s="1"/>
      <c r="E2034" s="1"/>
      <c r="F2034" s="1"/>
      <c r="G2034" s="1"/>
      <c r="H2034" s="1"/>
      <c r="I2034" s="1"/>
      <c r="J2034" s="1"/>
    </row>
    <row r="2035" spans="1:10">
      <c r="A2035" s="3"/>
      <c r="B2035" s="3" t="s">
        <v>45</v>
      </c>
      <c r="C2035" s="3" t="s">
        <v>46</v>
      </c>
      <c r="D2035" s="3" t="s">
        <v>49</v>
      </c>
      <c r="E2035" s="15" t="s">
        <v>50</v>
      </c>
      <c r="F2035" s="11" t="s">
        <v>51</v>
      </c>
      <c r="G2035" s="16" t="s">
        <v>52</v>
      </c>
      <c r="H2035" s="4" t="s">
        <v>53</v>
      </c>
      <c r="I2035" s="4" t="s">
        <v>54</v>
      </c>
      <c r="J2035" s="1"/>
    </row>
    <row r="2036" spans="1:10">
      <c r="A2036" s="3"/>
      <c r="B2036" s="1">
        <f>D2033</f>
        <v>1.7600000000000001E-2</v>
      </c>
      <c r="C2036" s="1">
        <f>E2033</f>
        <v>5.1710000000000003</v>
      </c>
      <c r="D2036" s="1">
        <f>ROUND(((F2027-B2036)/(C2036-B2036)),4)</f>
        <v>0.30819999999999997</v>
      </c>
      <c r="E2036" s="1">
        <f>ROUND((1-D2036)*F2033+G2033*D2036,1)</f>
        <v>537.9</v>
      </c>
      <c r="F2036" s="1"/>
      <c r="G2036" s="1">
        <f>(E2036-J2030)</f>
        <v>509.84</v>
      </c>
      <c r="H2036" s="1">
        <f>ROUND(D2024*(F2027-E2027)*(0.000947831/0.737562)*144,2)</f>
        <v>25.01</v>
      </c>
      <c r="I2036" s="1">
        <f>G2036+H2036</f>
        <v>534.85</v>
      </c>
      <c r="J2036" s="1"/>
    </row>
    <row r="2037" spans="1:10">
      <c r="A2037" s="3"/>
      <c r="E2037" s="1"/>
      <c r="F2037" s="1"/>
      <c r="G2037" s="1"/>
      <c r="H2037" s="1"/>
      <c r="I2037" s="1"/>
    </row>
    <row r="2038" spans="1:10">
      <c r="A2038" s="3"/>
      <c r="B2038" s="24" t="s">
        <v>55</v>
      </c>
      <c r="C2038" s="12" t="s">
        <v>56</v>
      </c>
      <c r="D2038" s="3" t="s">
        <v>90</v>
      </c>
      <c r="E2038" s="3" t="s">
        <v>91</v>
      </c>
      <c r="F2038" s="4" t="s">
        <v>92</v>
      </c>
      <c r="G2038" s="3" t="s">
        <v>93</v>
      </c>
      <c r="H2038" s="4" t="s">
        <v>94</v>
      </c>
      <c r="I2038" s="16" t="s">
        <v>52</v>
      </c>
      <c r="J2038" s="4" t="s">
        <v>53</v>
      </c>
    </row>
    <row r="2039" spans="1:10">
      <c r="A2039" s="3"/>
      <c r="B2039" s="14"/>
      <c r="C2039" s="21">
        <f>F2027</f>
        <v>1.6060000000000001</v>
      </c>
      <c r="D2039" s="1">
        <v>1.6697</v>
      </c>
      <c r="E2039" s="1">
        <v>276.69</v>
      </c>
      <c r="F2039" s="1">
        <v>1116.0999999999999</v>
      </c>
      <c r="G2039" s="1">
        <f>E2042</f>
        <v>288.10000000000002</v>
      </c>
      <c r="H2039" s="1">
        <f>F2042</f>
        <v>1116.8</v>
      </c>
      <c r="I2039" s="1">
        <f>(H2039-E2036)</f>
        <v>578.9</v>
      </c>
      <c r="J2039" s="1">
        <v>0</v>
      </c>
    </row>
    <row r="2040" spans="1:10">
      <c r="A2040" s="3"/>
      <c r="C2040" s="1"/>
      <c r="D2040" s="1">
        <v>1.5820000000000001</v>
      </c>
      <c r="E2040" s="1">
        <v>292.39999999999998</v>
      </c>
      <c r="F2040" s="1">
        <v>1117.0999999999999</v>
      </c>
      <c r="G2040" s="1"/>
      <c r="H2040" s="1"/>
      <c r="I2040" s="1"/>
      <c r="J2040" s="4"/>
    </row>
    <row r="2041" spans="1:10">
      <c r="A2041" s="3"/>
      <c r="C2041" s="1"/>
      <c r="D2041" s="1">
        <f>D2039-D2040</f>
        <v>8.7699999999999889E-2</v>
      </c>
      <c r="E2041" s="1">
        <f>E2039-E2040</f>
        <v>-15.70999999999998</v>
      </c>
      <c r="F2041" s="1">
        <f>F2039-F2040</f>
        <v>-1</v>
      </c>
      <c r="G2041" s="1"/>
      <c r="H2041" s="1"/>
      <c r="I2041" s="1"/>
      <c r="J2041" s="5"/>
    </row>
    <row r="2042" spans="1:10">
      <c r="A2042" s="3"/>
      <c r="B2042" s="1"/>
      <c r="C2042" s="1"/>
      <c r="D2042" s="1"/>
      <c r="E2042" s="1">
        <f>ROUND(E2039+(E2041/D2041)*(C2039-D2039),1)</f>
        <v>288.10000000000002</v>
      </c>
      <c r="F2042" s="1">
        <f>ROUND(F2039+(F2041/D2041)*(C2039-D2039),1)</f>
        <v>1116.8</v>
      </c>
      <c r="G2042" s="1"/>
      <c r="H2042" s="1"/>
      <c r="I2042" s="1"/>
      <c r="J2042" s="5"/>
    </row>
    <row r="2043" spans="1:10">
      <c r="A2043" s="3"/>
    </row>
    <row r="2044" spans="1:10">
      <c r="A2044" s="3"/>
      <c r="B2044" s="4" t="s">
        <v>54</v>
      </c>
    </row>
    <row r="2045" spans="1:10">
      <c r="A2045" s="3"/>
      <c r="B2045" s="1">
        <f>I2039</f>
        <v>578.9</v>
      </c>
      <c r="I2045" s="5"/>
      <c r="J2045" s="5"/>
    </row>
    <row r="2046" spans="1:10">
      <c r="A2046" s="3"/>
      <c r="I2046" s="5"/>
      <c r="J2046" s="5"/>
    </row>
    <row r="2047" spans="1:10">
      <c r="A2047" s="3" t="s">
        <v>79</v>
      </c>
      <c r="B2047" s="27" t="s">
        <v>57</v>
      </c>
      <c r="C2047" s="27" t="s">
        <v>71</v>
      </c>
      <c r="D2047" s="27" t="s">
        <v>69</v>
      </c>
      <c r="E2047" s="27" t="s">
        <v>68</v>
      </c>
      <c r="F2047" s="27" t="s">
        <v>70</v>
      </c>
      <c r="G2047" s="27" t="s">
        <v>72</v>
      </c>
    </row>
    <row r="2048" spans="1:10">
      <c r="A2048" s="3"/>
      <c r="B2048" s="28">
        <f>G2039</f>
        <v>288.10000000000002</v>
      </c>
      <c r="C2048" s="28">
        <f>ROUND((I2036+B2045)*B2024,1)</f>
        <v>36753.800000000003</v>
      </c>
      <c r="D2048" s="28">
        <f>ROUND((H2036+J2039)*B2024,1)</f>
        <v>825.3</v>
      </c>
      <c r="E2048" s="28">
        <f>ROUND(B2048*(100/14.50381),1)</f>
        <v>1986.4</v>
      </c>
      <c r="F2048" s="28">
        <f>ROUND(D2048*(1/0.947831),1)</f>
        <v>870.7</v>
      </c>
      <c r="G2048" s="28">
        <f>ROUND(C2048*(1/0.947831),1)</f>
        <v>38776.699999999997</v>
      </c>
    </row>
    <row r="2050" spans="1:11">
      <c r="A2050" s="3" t="s">
        <v>174</v>
      </c>
    </row>
    <row r="2051" spans="1:11">
      <c r="A2051" s="3" t="s">
        <v>59</v>
      </c>
      <c r="B2051" s="1"/>
      <c r="C2051" s="1"/>
      <c r="D2051" s="1"/>
      <c r="E2051" s="1"/>
      <c r="F2051" s="1"/>
      <c r="G2051" s="1"/>
      <c r="H2051" s="1"/>
      <c r="I2051" s="1"/>
    </row>
    <row r="2052" spans="1:11">
      <c r="A2052" s="24" t="s">
        <v>1</v>
      </c>
      <c r="B2052" s="3" t="s">
        <v>2</v>
      </c>
      <c r="C2052" s="3" t="s">
        <v>3</v>
      </c>
      <c r="D2052" s="3" t="s">
        <v>14</v>
      </c>
      <c r="E2052" s="3" t="s">
        <v>7</v>
      </c>
      <c r="F2052" s="3" t="s">
        <v>151</v>
      </c>
      <c r="G2052" s="3" t="s">
        <v>11</v>
      </c>
      <c r="H2052" s="19" t="s">
        <v>77</v>
      </c>
    </row>
    <row r="2053" spans="1:11">
      <c r="A2053" s="3"/>
      <c r="B2053" s="3" t="s">
        <v>5</v>
      </c>
      <c r="C2053" s="6">
        <v>2</v>
      </c>
      <c r="D2053" s="1">
        <f>K2053</f>
        <v>17</v>
      </c>
      <c r="E2053" s="18">
        <f>K2054</f>
        <v>41</v>
      </c>
      <c r="F2053" s="8">
        <f>K2055</f>
        <v>21</v>
      </c>
      <c r="G2053" s="1">
        <f>K2056</f>
        <v>41</v>
      </c>
      <c r="H2053" s="7">
        <v>8.3139999999999993E-5</v>
      </c>
      <c r="K2053" s="1">
        <f>'ITEM Nº1'!D24</f>
        <v>17</v>
      </c>
    </row>
    <row r="2054" spans="1:11">
      <c r="A2054" s="3"/>
      <c r="B2054" s="1"/>
      <c r="C2054" s="1"/>
      <c r="D2054" s="5"/>
      <c r="E2054" s="4"/>
      <c r="F2054" s="5"/>
      <c r="K2054" s="1">
        <f>'ITEM Nº1'!D25</f>
        <v>41</v>
      </c>
    </row>
    <row r="2055" spans="1:11">
      <c r="A2055" s="24" t="s">
        <v>6</v>
      </c>
      <c r="B2055" s="3" t="s">
        <v>7</v>
      </c>
      <c r="C2055" s="22" t="s">
        <v>8</v>
      </c>
      <c r="D2055" s="3" t="s">
        <v>9</v>
      </c>
      <c r="E2055" s="22" t="s">
        <v>10</v>
      </c>
      <c r="F2055" s="3" t="s">
        <v>11</v>
      </c>
      <c r="H2055" s="1"/>
      <c r="K2055" s="1">
        <f>'ITEM Nº1'!D26</f>
        <v>21</v>
      </c>
    </row>
    <row r="2056" spans="1:11">
      <c r="A2056" s="3"/>
      <c r="B2056" s="40">
        <f>E2053</f>
        <v>41</v>
      </c>
      <c r="D2056" s="9">
        <f>((D2058*D2060)/H2053)</f>
        <v>254.31190476190474</v>
      </c>
      <c r="F2056" s="40">
        <f>G2053</f>
        <v>41</v>
      </c>
      <c r="K2056" s="1">
        <f>'ITEM Nº1'!D27</f>
        <v>41</v>
      </c>
    </row>
    <row r="2057" spans="1:11">
      <c r="A2057" s="3"/>
      <c r="B2057" s="3" t="s">
        <v>14</v>
      </c>
      <c r="C2057" s="22" t="s">
        <v>12</v>
      </c>
      <c r="D2057" s="3" t="s">
        <v>80</v>
      </c>
      <c r="E2057" s="22" t="s">
        <v>13</v>
      </c>
      <c r="F2057" s="3" t="s">
        <v>151</v>
      </c>
    </row>
    <row r="2058" spans="1:11">
      <c r="A2058" s="3"/>
      <c r="B2058" s="40">
        <f>D2053</f>
        <v>17</v>
      </c>
      <c r="C2058" s="22" t="s">
        <v>15</v>
      </c>
      <c r="D2058" s="5">
        <f>B2058</f>
        <v>17</v>
      </c>
      <c r="E2058" s="22" t="s">
        <v>17</v>
      </c>
      <c r="F2058" s="40">
        <f>F2053</f>
        <v>21</v>
      </c>
    </row>
    <row r="2059" spans="1:11">
      <c r="A2059" s="3"/>
      <c r="B2059" s="3" t="s">
        <v>29</v>
      </c>
      <c r="C2059" s="22" t="s">
        <v>19</v>
      </c>
      <c r="D2059" s="3" t="s">
        <v>30</v>
      </c>
      <c r="E2059" s="22" t="s">
        <v>19</v>
      </c>
      <c r="F2059" s="3" t="s">
        <v>31</v>
      </c>
    </row>
    <row r="2060" spans="1:11">
      <c r="A2060" s="3"/>
      <c r="B2060" s="10">
        <f>(H2053*(B2056+273.15)/B2058)</f>
        <v>1.5363782941176468E-3</v>
      </c>
      <c r="C2060" s="10"/>
      <c r="D2060" s="10">
        <f>F2060</f>
        <v>1.2437348095238093E-3</v>
      </c>
      <c r="E2060" s="10"/>
      <c r="F2060" s="10">
        <f>(H2053*(F2056+273.15)/F2058)</f>
        <v>1.2437348095238093E-3</v>
      </c>
    </row>
    <row r="2061" spans="1:11">
      <c r="A2061" s="3"/>
      <c r="B2061" s="1"/>
      <c r="C2061" s="1"/>
      <c r="D2061" s="1"/>
      <c r="E2061" s="1"/>
      <c r="F2061" s="1"/>
      <c r="G2061" s="1"/>
      <c r="H2061" s="1"/>
      <c r="I2061" s="1"/>
      <c r="J2061" s="1"/>
    </row>
    <row r="2062" spans="1:11">
      <c r="A2062" s="24" t="s">
        <v>23</v>
      </c>
      <c r="B2062" s="27" t="s">
        <v>73</v>
      </c>
      <c r="C2062" s="29" t="s">
        <v>75</v>
      </c>
      <c r="D2062" s="27" t="s">
        <v>74</v>
      </c>
      <c r="E2062" s="29" t="s">
        <v>76</v>
      </c>
      <c r="F2062" s="11" t="s">
        <v>26</v>
      </c>
      <c r="G2062" s="27" t="s">
        <v>73</v>
      </c>
      <c r="H2062" s="29" t="s">
        <v>75</v>
      </c>
      <c r="I2062" s="27" t="s">
        <v>24</v>
      </c>
      <c r="J2062" s="29" t="s">
        <v>76</v>
      </c>
    </row>
    <row r="2063" spans="1:11">
      <c r="A2063" s="3"/>
      <c r="B2063" s="31">
        <f>ROUND((H2053*(D2056-(B2056+273.15)))*(1/0.01),2)</f>
        <v>-0.5</v>
      </c>
      <c r="C2063" s="31">
        <f>ROUND((C2053*H2053*(D2056-(B2056+273.15)))*(1/0.01),2)</f>
        <v>-0.99</v>
      </c>
      <c r="D2063" s="31">
        <f>C2063+B2063</f>
        <v>-1.49</v>
      </c>
      <c r="E2063" s="31">
        <f>ROUND(((C2053+1)*H2053*(D2056-(B2056+273.15)))*(1/0.01),2)</f>
        <v>-1.49</v>
      </c>
      <c r="F2063" s="10"/>
      <c r="G2063" s="31">
        <f>ROUND(H2053*(F2056+273.15)*(LN(F2060/D2060)),2)</f>
        <v>0</v>
      </c>
      <c r="H2063" s="31">
        <f>ROUND((C2053*H2053*((F2056+273.15)-D2056))*100,2)</f>
        <v>0.99</v>
      </c>
      <c r="I2063" s="31">
        <f>H2063+G2063</f>
        <v>0.99</v>
      </c>
      <c r="J2063" s="31">
        <f>ROUND(((C2053+1)*H2053*((F2056+273.15)-D2056))*100,2)</f>
        <v>1.49</v>
      </c>
    </row>
    <row r="2064" spans="1:11">
      <c r="A2064" s="3"/>
      <c r="B2064" s="1"/>
      <c r="C2064" s="1"/>
      <c r="D2064" s="1"/>
      <c r="E2064" s="1"/>
      <c r="F2064" s="1"/>
      <c r="G2064" s="1"/>
      <c r="H2064" s="1"/>
      <c r="J2064" s="1"/>
    </row>
    <row r="2065" spans="1:10">
      <c r="A2065" s="24" t="s">
        <v>27</v>
      </c>
      <c r="B2065" s="27" t="s">
        <v>73</v>
      </c>
      <c r="C2065" s="27" t="s">
        <v>74</v>
      </c>
      <c r="D2065" s="29" t="s">
        <v>75</v>
      </c>
      <c r="E2065" s="29" t="s">
        <v>76</v>
      </c>
      <c r="G2065" s="1"/>
      <c r="H2065" s="1"/>
      <c r="J2065" s="1"/>
    </row>
    <row r="2066" spans="1:10">
      <c r="A2066" s="3"/>
      <c r="B2066" s="31">
        <f>B2063+G2063</f>
        <v>-0.5</v>
      </c>
      <c r="C2066" s="31">
        <f>D2063+I2063</f>
        <v>-0.5</v>
      </c>
      <c r="D2066" s="31">
        <f>C2063+H2063</f>
        <v>0</v>
      </c>
      <c r="E2066" s="31">
        <f>E2063+J2063</f>
        <v>0</v>
      </c>
      <c r="G2066" s="1"/>
      <c r="H2066" s="1"/>
      <c r="I2066" s="1"/>
      <c r="J2066" s="1"/>
    </row>
    <row r="2067" spans="1:10">
      <c r="A2067" s="3"/>
      <c r="B2067" s="1"/>
      <c r="C2067" s="1"/>
      <c r="D2067" s="1"/>
      <c r="E2067" s="1"/>
      <c r="F2067" s="1"/>
      <c r="G2067" s="1"/>
      <c r="H2067" s="1"/>
      <c r="I2067" s="1"/>
      <c r="J2067" s="1"/>
    </row>
    <row r="2068" spans="1:10">
      <c r="A2068" s="24" t="s">
        <v>28</v>
      </c>
      <c r="B2068" s="3" t="s">
        <v>7</v>
      </c>
      <c r="C2068" s="22" t="s">
        <v>8</v>
      </c>
      <c r="D2068" s="3" t="s">
        <v>9</v>
      </c>
      <c r="E2068" s="22" t="s">
        <v>10</v>
      </c>
      <c r="F2068" s="3" t="s">
        <v>11</v>
      </c>
      <c r="G2068" s="1"/>
      <c r="H2068" s="1"/>
      <c r="I2068" s="1"/>
      <c r="J2068" s="1"/>
    </row>
    <row r="2069" spans="1:10">
      <c r="A2069" s="3"/>
      <c r="B2069" s="40">
        <f>E2053</f>
        <v>41</v>
      </c>
      <c r="D2069" s="9">
        <f>(D2071*D2073/H2053)</f>
        <v>388.06764705882352</v>
      </c>
      <c r="F2069" s="40">
        <f>G2053</f>
        <v>41</v>
      </c>
      <c r="G2069" s="1"/>
      <c r="H2069" s="1"/>
      <c r="I2069" s="1"/>
      <c r="J2069" s="1"/>
    </row>
    <row r="2070" spans="1:10">
      <c r="A2070" s="3"/>
      <c r="B2070" s="3" t="s">
        <v>14</v>
      </c>
      <c r="C2070" s="22" t="s">
        <v>13</v>
      </c>
      <c r="D2070" s="3" t="s">
        <v>16</v>
      </c>
      <c r="E2070" s="22" t="s">
        <v>12</v>
      </c>
      <c r="F2070" s="3" t="s">
        <v>18</v>
      </c>
      <c r="G2070" s="1"/>
      <c r="H2070" s="1"/>
      <c r="I2070" s="1"/>
      <c r="J2070" s="1"/>
    </row>
    <row r="2071" spans="1:10">
      <c r="A2071" s="3"/>
      <c r="B2071" s="40">
        <f>D2053</f>
        <v>17</v>
      </c>
      <c r="C2071" s="22" t="s">
        <v>17</v>
      </c>
      <c r="D2071" s="5">
        <f>F2071</f>
        <v>21</v>
      </c>
      <c r="E2071" s="22" t="s">
        <v>15</v>
      </c>
      <c r="F2071" s="40">
        <f>F2053</f>
        <v>21</v>
      </c>
      <c r="G2071" s="1"/>
      <c r="H2071" s="1"/>
      <c r="I2071" s="1"/>
      <c r="J2071" s="1"/>
    </row>
    <row r="2072" spans="1:10">
      <c r="A2072" s="3"/>
      <c r="B2072" s="3" t="s">
        <v>29</v>
      </c>
      <c r="C2072" s="22" t="s">
        <v>19</v>
      </c>
      <c r="D2072" s="3" t="s">
        <v>30</v>
      </c>
      <c r="E2072" s="22" t="s">
        <v>19</v>
      </c>
      <c r="F2072" s="3" t="s">
        <v>31</v>
      </c>
      <c r="G2072" s="1"/>
      <c r="H2072" s="1"/>
      <c r="I2072" s="1"/>
      <c r="J2072" s="1"/>
    </row>
    <row r="2073" spans="1:10">
      <c r="A2073" s="3"/>
      <c r="B2073" s="20">
        <f>B2060</f>
        <v>1.5363782941176468E-3</v>
      </c>
      <c r="C2073" s="1"/>
      <c r="D2073" s="20">
        <f>B2073</f>
        <v>1.5363782941176468E-3</v>
      </c>
      <c r="E2073" s="13"/>
      <c r="F2073" s="13">
        <f>H2053*(F2069+273.15)/F2071</f>
        <v>1.2437348095238093E-3</v>
      </c>
      <c r="G2073" s="1"/>
      <c r="H2073" s="1"/>
      <c r="I2073" s="1"/>
      <c r="J2073" s="1"/>
    </row>
    <row r="2074" spans="1:10">
      <c r="A2074" s="3"/>
      <c r="B2074" s="1"/>
      <c r="C2074" s="1"/>
      <c r="D2074" s="1"/>
      <c r="E2074" s="1"/>
      <c r="F2074" s="1"/>
      <c r="G2074" s="1"/>
      <c r="H2074" s="1"/>
      <c r="I2074" s="1"/>
      <c r="J2074" s="1"/>
    </row>
    <row r="2075" spans="1:10">
      <c r="A2075" s="24" t="s">
        <v>23</v>
      </c>
      <c r="B2075" s="27" t="s">
        <v>73</v>
      </c>
      <c r="C2075" s="29" t="s">
        <v>75</v>
      </c>
      <c r="D2075" s="27" t="s">
        <v>74</v>
      </c>
      <c r="E2075" s="29" t="s">
        <v>76</v>
      </c>
      <c r="F2075" s="11" t="s">
        <v>26</v>
      </c>
      <c r="G2075" s="27" t="s">
        <v>73</v>
      </c>
      <c r="H2075" s="29" t="s">
        <v>75</v>
      </c>
      <c r="I2075" s="27" t="s">
        <v>74</v>
      </c>
      <c r="J2075" s="29" t="s">
        <v>25</v>
      </c>
    </row>
    <row r="2076" spans="1:10">
      <c r="A2076" s="3"/>
      <c r="B2076" s="28">
        <f>H2053*(B2069+273.15)*(LN(D2073/B2073))</f>
        <v>0</v>
      </c>
      <c r="C2076" s="31">
        <f>(C2053*H2053*(D2069-(B2069+273.15)))*100</f>
        <v>1.2291026352941179</v>
      </c>
      <c r="D2076" s="31">
        <f>C2076+B2076</f>
        <v>1.2291026352941179</v>
      </c>
      <c r="E2076" s="31">
        <f>((C2053+1)*H2053*(D2069-(B2069+273.15)))*100</f>
        <v>1.8436539529411766</v>
      </c>
      <c r="F2076" s="1"/>
      <c r="G2076" s="31">
        <f>(H2053*((F2069+273.15)-D2069))*100</f>
        <v>-0.61455131764705895</v>
      </c>
      <c r="H2076" s="31">
        <f>(C2053*H2053*((F2069+273.15)-D2069))*100</f>
        <v>-1.2291026352941179</v>
      </c>
      <c r="I2076" s="31">
        <f>H2076+G2076</f>
        <v>-1.8436539529411768</v>
      </c>
      <c r="J2076" s="31">
        <f>((C2053+1)*H2053*((F2069+273.15)-D2069))*100</f>
        <v>-1.8436539529411766</v>
      </c>
    </row>
    <row r="2077" spans="1:10">
      <c r="A2077" s="3"/>
      <c r="B2077" s="1"/>
      <c r="C2077" s="1"/>
      <c r="D2077" s="1"/>
      <c r="E2077" s="1"/>
      <c r="F2077" s="1"/>
      <c r="G2077" s="1"/>
      <c r="I2077" s="1"/>
      <c r="J2077" s="1"/>
    </row>
    <row r="2078" spans="1:10">
      <c r="A2078" s="24" t="s">
        <v>27</v>
      </c>
      <c r="B2078" s="27" t="s">
        <v>73</v>
      </c>
      <c r="C2078" s="27" t="s">
        <v>74</v>
      </c>
      <c r="D2078" s="29" t="s">
        <v>75</v>
      </c>
      <c r="E2078" s="29" t="s">
        <v>76</v>
      </c>
      <c r="F2078" s="1"/>
      <c r="I2078" s="1"/>
      <c r="J2078" s="1"/>
    </row>
    <row r="2079" spans="1:10">
      <c r="A2079" s="3"/>
      <c r="B2079" s="31">
        <f>B2076+G2076</f>
        <v>-0.61455131764705895</v>
      </c>
      <c r="C2079" s="31">
        <f>D2076+I2076</f>
        <v>-0.61455131764705895</v>
      </c>
      <c r="D2079" s="28">
        <f>C2076+H2076</f>
        <v>0</v>
      </c>
      <c r="E2079" s="28">
        <f>E2076+J2076</f>
        <v>0</v>
      </c>
      <c r="F2079" s="1"/>
      <c r="H2079" s="1"/>
      <c r="I2079" s="1"/>
      <c r="J2079" s="1"/>
    </row>
    <row r="2081" spans="1:11">
      <c r="A2081" s="3" t="s">
        <v>0</v>
      </c>
      <c r="B2081" s="1"/>
      <c r="C2081" s="1"/>
      <c r="D2081" s="1"/>
      <c r="E2081" s="1"/>
      <c r="F2081" s="1"/>
      <c r="G2081" s="1"/>
      <c r="H2081" s="1"/>
      <c r="I2081" s="1"/>
      <c r="J2081" s="1"/>
    </row>
    <row r="2082" spans="1:11">
      <c r="A2082" s="24" t="s">
        <v>1</v>
      </c>
      <c r="B2082" s="3" t="s">
        <v>32</v>
      </c>
      <c r="C2082" s="3" t="s">
        <v>78</v>
      </c>
      <c r="D2082" s="3" t="s">
        <v>60</v>
      </c>
      <c r="E2082" s="3" t="s">
        <v>62</v>
      </c>
      <c r="F2082" s="3" t="s">
        <v>61</v>
      </c>
      <c r="G2082" s="22" t="s">
        <v>33</v>
      </c>
      <c r="H2082" s="46"/>
      <c r="I2082" s="46"/>
      <c r="J2082" s="46"/>
    </row>
    <row r="2083" spans="1:11">
      <c r="A2083" s="3"/>
      <c r="B2083" s="4" t="s">
        <v>34</v>
      </c>
      <c r="C2083" s="5">
        <f>K2083</f>
        <v>2.72</v>
      </c>
      <c r="D2083" s="5">
        <f>K2084</f>
        <v>43.334000000000003</v>
      </c>
      <c r="E2083" s="5">
        <f>K2085</f>
        <v>5.9770000000000003</v>
      </c>
      <c r="F2083" s="5">
        <f>K2086</f>
        <v>0.48199999999999998</v>
      </c>
      <c r="G2083" s="32" t="s">
        <v>35</v>
      </c>
      <c r="H2083" s="46"/>
      <c r="I2083" s="46"/>
      <c r="J2083" s="46"/>
      <c r="K2083" s="1">
        <f>'ITEM Nº2'!F23</f>
        <v>2.72</v>
      </c>
    </row>
    <row r="2084" spans="1:11">
      <c r="A2084" s="3"/>
      <c r="B2084" s="1"/>
      <c r="C2084" s="1"/>
      <c r="D2084" s="1"/>
      <c r="E2084" s="1"/>
      <c r="F2084" s="1"/>
      <c r="G2084" s="1"/>
      <c r="H2084" s="46"/>
      <c r="I2084" s="46"/>
      <c r="J2084" s="46"/>
      <c r="K2084" s="1">
        <f>'ITEM Nº2'!F24</f>
        <v>43.334000000000003</v>
      </c>
    </row>
    <row r="2085" spans="1:11">
      <c r="A2085" s="3" t="s">
        <v>81</v>
      </c>
      <c r="B2085" s="3" t="s">
        <v>36</v>
      </c>
      <c r="C2085" s="3" t="s">
        <v>37</v>
      </c>
      <c r="D2085" s="3" t="s">
        <v>38</v>
      </c>
      <c r="E2085" s="3" t="s">
        <v>39</v>
      </c>
      <c r="F2085" s="3"/>
      <c r="G2085" s="1"/>
      <c r="H2085" s="46"/>
      <c r="I2085" s="46"/>
      <c r="J2085" s="46"/>
      <c r="K2085" s="1">
        <f>'ITEM Nº2'!F25</f>
        <v>5.9770000000000003</v>
      </c>
    </row>
    <row r="2086" spans="1:11">
      <c r="A2086" s="3"/>
      <c r="B2086" s="25">
        <f>ROUND(C2083*2.20462,2)</f>
        <v>6</v>
      </c>
      <c r="C2086" s="25">
        <f>ROUND(D2083*1.8+32,2)</f>
        <v>110</v>
      </c>
      <c r="D2086" s="25">
        <f>ROUND(E2083*(14.6959793/1.03326),2)</f>
        <v>85.01</v>
      </c>
      <c r="E2086" s="25">
        <f>ROUND(F2083*(3.28084^3),2)</f>
        <v>17.02</v>
      </c>
      <c r="F2086" s="13"/>
      <c r="G2086" s="1"/>
      <c r="H2086" s="46"/>
      <c r="I2086" s="46"/>
      <c r="J2086" s="46"/>
      <c r="K2086" s="1">
        <f>'ITEM Nº2'!F26</f>
        <v>0.48199999999999998</v>
      </c>
    </row>
    <row r="2087" spans="1:11">
      <c r="A2087" s="3"/>
      <c r="B2087" s="25"/>
      <c r="C2087" s="23"/>
      <c r="D2087" s="23"/>
      <c r="E2087" s="25"/>
      <c r="G2087" s="1"/>
      <c r="H2087" s="46"/>
      <c r="I2087" s="46"/>
      <c r="J2087" s="46"/>
    </row>
    <row r="2088" spans="1:11">
      <c r="A2088" s="3" t="s">
        <v>82</v>
      </c>
      <c r="B2088" s="23">
        <f>ROUND(B2086,0)</f>
        <v>6</v>
      </c>
      <c r="C2088" s="23">
        <f>ROUND(C2086,0)</f>
        <v>110</v>
      </c>
      <c r="D2088" s="23">
        <f>ROUND(D2086,0)</f>
        <v>85</v>
      </c>
      <c r="E2088" s="23">
        <f>ROUND(E2086,0)</f>
        <v>17</v>
      </c>
      <c r="F2088" s="21"/>
      <c r="G2088" s="1"/>
      <c r="H2088" s="46"/>
      <c r="I2088" s="46"/>
      <c r="J2088" s="46"/>
    </row>
    <row r="2089" spans="1:11">
      <c r="A2089" s="3"/>
      <c r="B2089" s="25"/>
      <c r="C2089" s="23"/>
      <c r="D2089" s="23"/>
      <c r="E2089" s="25"/>
      <c r="G2089" s="1"/>
    </row>
    <row r="2090" spans="1:11">
      <c r="A2090" s="3" t="s">
        <v>40</v>
      </c>
      <c r="B2090" s="3" t="s">
        <v>37</v>
      </c>
      <c r="C2090" s="3" t="s">
        <v>98</v>
      </c>
      <c r="D2090" s="4" t="s">
        <v>97</v>
      </c>
      <c r="E2090" s="3" t="s">
        <v>96</v>
      </c>
      <c r="F2090" s="3" t="s">
        <v>95</v>
      </c>
      <c r="H2090" s="47" t="s">
        <v>89</v>
      </c>
      <c r="I2090" s="48"/>
      <c r="J2090" s="49"/>
    </row>
    <row r="2091" spans="1:11">
      <c r="A2091" s="3"/>
      <c r="B2091" s="17">
        <f>C2088</f>
        <v>110</v>
      </c>
      <c r="C2091" s="1">
        <v>0.25609999999999999</v>
      </c>
      <c r="D2091" s="1">
        <v>28.06</v>
      </c>
      <c r="E2091" s="1">
        <v>1.6029999999999999E-2</v>
      </c>
      <c r="F2091" s="1">
        <f>ROUND(E2088/B2088,3)</f>
        <v>2.8330000000000002</v>
      </c>
      <c r="H2091" s="1"/>
      <c r="I2091" s="1"/>
      <c r="J2091" s="1"/>
    </row>
    <row r="2092" spans="1:11">
      <c r="A2092" s="3"/>
      <c r="B2092" s="3"/>
      <c r="C2092" s="1"/>
      <c r="D2092" s="1"/>
      <c r="E2092" s="1"/>
      <c r="F2092" s="1"/>
      <c r="G2092" s="1"/>
      <c r="H2092" s="1"/>
      <c r="I2092" s="1"/>
      <c r="J2092" s="1"/>
    </row>
    <row r="2093" spans="1:11">
      <c r="A2093" s="3"/>
      <c r="B2093" s="3" t="s">
        <v>38</v>
      </c>
      <c r="C2093" s="3" t="s">
        <v>38</v>
      </c>
      <c r="D2093" s="3" t="s">
        <v>45</v>
      </c>
      <c r="E2093" s="3" t="s">
        <v>46</v>
      </c>
      <c r="F2093" s="4" t="s">
        <v>47</v>
      </c>
      <c r="G2093" s="4" t="s">
        <v>48</v>
      </c>
      <c r="H2093" s="50" t="str">
        <f>IF(E2091=D2097,"líquido saturado",IF(E2091&lt;D2097,"líquido comprimido",IF(E2091&lt;E2097,"mezcla L+V",IF(E2091=E2097,"vapor saturado","vapor recalentado"))))</f>
        <v>líquido comprimido</v>
      </c>
      <c r="I2093" s="51"/>
      <c r="J2093" s="15" t="s">
        <v>99</v>
      </c>
    </row>
    <row r="2094" spans="1:11">
      <c r="A2094" s="3"/>
      <c r="B2094" s="17">
        <f>D2088</f>
        <v>85</v>
      </c>
      <c r="C2094" s="1">
        <v>83.48</v>
      </c>
      <c r="D2094" s="1">
        <v>1.7600000000000001E-2</v>
      </c>
      <c r="E2094" s="1">
        <v>5.2549999999999999</v>
      </c>
      <c r="F2094" s="1">
        <v>284.94</v>
      </c>
      <c r="G2094" s="1">
        <v>1102.7</v>
      </c>
      <c r="J2094" s="1">
        <f>D2091</f>
        <v>28.06</v>
      </c>
    </row>
    <row r="2095" spans="1:11">
      <c r="A2095" s="3"/>
      <c r="B2095" s="1"/>
      <c r="C2095" s="1">
        <v>89.64</v>
      </c>
      <c r="D2095" s="1">
        <v>1.7659999999999999E-2</v>
      </c>
      <c r="E2095" s="1">
        <v>4.9139999999999997</v>
      </c>
      <c r="F2095" s="1">
        <v>290.11</v>
      </c>
      <c r="G2095" s="1">
        <v>1103.7</v>
      </c>
      <c r="H2095" s="35" t="s">
        <v>100</v>
      </c>
      <c r="I2095" s="34" t="str">
        <f>IF(F2091&gt;D2097,IF(F2091&lt;E2097,"mezcla L+V","vapor recalentado"),"líquido comprimido")</f>
        <v>mezcla L+V</v>
      </c>
      <c r="J2095" s="1"/>
    </row>
    <row r="2096" spans="1:11">
      <c r="A2096" s="3"/>
      <c r="B2096" s="1"/>
      <c r="C2096" s="1">
        <f>C2094-C2095</f>
        <v>-6.1599999999999966</v>
      </c>
      <c r="D2096" s="1">
        <f>D2094-D2095</f>
        <v>-5.9999999999997555E-5</v>
      </c>
      <c r="E2096" s="1">
        <f>E2094-E2095</f>
        <v>0.34100000000000019</v>
      </c>
      <c r="F2096" s="1">
        <f>F2094-F2095</f>
        <v>-5.1700000000000159</v>
      </c>
      <c r="G2096" s="1">
        <f>G2094-G2095</f>
        <v>-1</v>
      </c>
      <c r="H2096" s="1"/>
      <c r="I2096" s="1"/>
      <c r="J2096" s="1"/>
    </row>
    <row r="2097" spans="1:10">
      <c r="A2097" s="3"/>
      <c r="B2097" s="1"/>
      <c r="C2097" s="1"/>
      <c r="D2097" s="1">
        <f>ROUND(D2094+(D2096/C2096)*(B2094-C2094),4)</f>
        <v>1.7600000000000001E-2</v>
      </c>
      <c r="E2097" s="1">
        <f>ROUND(E2094+(E2096/C2096)*(B2094-C2094),3)</f>
        <v>5.1710000000000003</v>
      </c>
      <c r="F2097" s="1">
        <f>ROUND(F2094+(F2096/C2096)*(B2094-C2094),2)</f>
        <v>286.22000000000003</v>
      </c>
      <c r="G2097" s="1">
        <f>ROUND(G2094+(G2096/C2096)*(B2094-C2094),1)</f>
        <v>1102.9000000000001</v>
      </c>
      <c r="H2097" s="1"/>
      <c r="I2097" s="1"/>
      <c r="J2097" s="1"/>
    </row>
    <row r="2098" spans="1:10">
      <c r="A2098" s="3"/>
      <c r="B2098" s="1"/>
      <c r="C2098" s="1"/>
      <c r="D2098" s="1"/>
      <c r="E2098" s="1"/>
      <c r="F2098" s="1"/>
      <c r="G2098" s="1"/>
      <c r="H2098" s="1"/>
      <c r="I2098" s="1"/>
      <c r="J2098" s="1"/>
    </row>
    <row r="2099" spans="1:10">
      <c r="A2099" s="3"/>
      <c r="B2099" s="3" t="s">
        <v>45</v>
      </c>
      <c r="C2099" s="3" t="s">
        <v>46</v>
      </c>
      <c r="D2099" s="3" t="s">
        <v>49</v>
      </c>
      <c r="E2099" s="15" t="s">
        <v>50</v>
      </c>
      <c r="F2099" s="11" t="s">
        <v>51</v>
      </c>
      <c r="G2099" s="16" t="s">
        <v>52</v>
      </c>
      <c r="H2099" s="4" t="s">
        <v>53</v>
      </c>
      <c r="I2099" s="4" t="s">
        <v>54</v>
      </c>
      <c r="J2099" s="1"/>
    </row>
    <row r="2100" spans="1:10">
      <c r="A2100" s="3"/>
      <c r="B2100" s="1">
        <f>D2097</f>
        <v>1.7600000000000001E-2</v>
      </c>
      <c r="C2100" s="1">
        <f>E2097</f>
        <v>5.1710000000000003</v>
      </c>
      <c r="D2100" s="1">
        <f>ROUND(((F2091-B2100)/(C2100-B2100)),4)</f>
        <v>0.54630000000000001</v>
      </c>
      <c r="E2100" s="1">
        <f>ROUND((1-D2100)*F2097+G2097*D2100,1)</f>
        <v>732.4</v>
      </c>
      <c r="F2100" s="1"/>
      <c r="G2100" s="1">
        <f>(E2100-J2094)</f>
        <v>704.34</v>
      </c>
      <c r="H2100" s="1">
        <f>ROUND(D2088*(F2091-E2091)*(0.000947831/0.737562)*144,2)</f>
        <v>44.31</v>
      </c>
      <c r="I2100" s="1">
        <f>G2100+H2100</f>
        <v>748.65000000000009</v>
      </c>
      <c r="J2100" s="1"/>
    </row>
    <row r="2101" spans="1:10">
      <c r="A2101" s="3"/>
      <c r="E2101" s="1"/>
      <c r="F2101" s="1"/>
      <c r="G2101" s="1"/>
      <c r="H2101" s="1"/>
      <c r="I2101" s="1"/>
    </row>
    <row r="2102" spans="1:10">
      <c r="A2102" s="3"/>
      <c r="B2102" s="24" t="s">
        <v>55</v>
      </c>
      <c r="C2102" s="12" t="s">
        <v>56</v>
      </c>
      <c r="D2102" s="3" t="s">
        <v>90</v>
      </c>
      <c r="E2102" s="3" t="s">
        <v>91</v>
      </c>
      <c r="F2102" s="4" t="s">
        <v>92</v>
      </c>
      <c r="G2102" s="3" t="s">
        <v>93</v>
      </c>
      <c r="H2102" s="4" t="s">
        <v>94</v>
      </c>
      <c r="I2102" s="16" t="s">
        <v>52</v>
      </c>
      <c r="J2102" s="4" t="s">
        <v>53</v>
      </c>
    </row>
    <row r="2103" spans="1:10">
      <c r="A2103" s="3"/>
      <c r="B2103" s="14"/>
      <c r="C2103" s="21">
        <f>F2091</f>
        <v>2.8330000000000002</v>
      </c>
      <c r="D2103" s="1">
        <v>2.9569999999999999</v>
      </c>
      <c r="E2103" s="1">
        <v>153.01</v>
      </c>
      <c r="F2103" s="1">
        <v>1110.7</v>
      </c>
      <c r="G2103" s="1">
        <f>E2106</f>
        <v>160.19999999999999</v>
      </c>
      <c r="H2103" s="1">
        <f>F2106</f>
        <v>1111.2</v>
      </c>
      <c r="I2103" s="1">
        <f>(H2103-E2100)</f>
        <v>378.80000000000007</v>
      </c>
      <c r="J2103" s="1">
        <v>0</v>
      </c>
    </row>
    <row r="2104" spans="1:10">
      <c r="A2104" s="3"/>
      <c r="C2104" s="1"/>
      <c r="D2104" s="1">
        <v>2.7850000000000001</v>
      </c>
      <c r="E2104" s="1">
        <v>162.93</v>
      </c>
      <c r="F2104" s="1">
        <v>1111.4000000000001</v>
      </c>
      <c r="G2104" s="1"/>
      <c r="H2104" s="1"/>
      <c r="I2104" s="1"/>
      <c r="J2104" s="4"/>
    </row>
    <row r="2105" spans="1:10">
      <c r="A2105" s="3"/>
      <c r="C2105" s="1"/>
      <c r="D2105" s="1">
        <f>D2103-D2104</f>
        <v>0.17199999999999971</v>
      </c>
      <c r="E2105" s="1">
        <f>E2103-E2104</f>
        <v>-9.9200000000000159</v>
      </c>
      <c r="F2105" s="1">
        <f>F2103-F2104</f>
        <v>-0.70000000000004547</v>
      </c>
      <c r="G2105" s="1"/>
      <c r="H2105" s="1"/>
      <c r="I2105" s="1"/>
      <c r="J2105" s="5"/>
    </row>
    <row r="2106" spans="1:10">
      <c r="A2106" s="3"/>
      <c r="B2106" s="1"/>
      <c r="C2106" s="1"/>
      <c r="D2106" s="1"/>
      <c r="E2106" s="1">
        <f>ROUND(E2103+(E2105/D2105)*(C2103-D2103),1)</f>
        <v>160.19999999999999</v>
      </c>
      <c r="F2106" s="1">
        <f>ROUND(F2103+(F2105/D2105)*(C2103-D2103),1)</f>
        <v>1111.2</v>
      </c>
      <c r="G2106" s="1"/>
      <c r="H2106" s="1"/>
      <c r="I2106" s="1"/>
      <c r="J2106" s="5"/>
    </row>
    <row r="2107" spans="1:10">
      <c r="A2107" s="3"/>
    </row>
    <row r="2108" spans="1:10">
      <c r="A2108" s="3"/>
      <c r="B2108" s="4" t="s">
        <v>54</v>
      </c>
    </row>
    <row r="2109" spans="1:10">
      <c r="A2109" s="3"/>
      <c r="B2109" s="1">
        <f>I2103</f>
        <v>378.80000000000007</v>
      </c>
      <c r="I2109" s="5"/>
      <c r="J2109" s="5"/>
    </row>
    <row r="2110" spans="1:10">
      <c r="A2110" s="3"/>
      <c r="I2110" s="5"/>
      <c r="J2110" s="5"/>
    </row>
    <row r="2111" spans="1:10">
      <c r="A2111" s="3" t="s">
        <v>79</v>
      </c>
      <c r="B2111" s="27" t="s">
        <v>57</v>
      </c>
      <c r="C2111" s="27" t="s">
        <v>71</v>
      </c>
      <c r="D2111" s="27" t="s">
        <v>69</v>
      </c>
      <c r="E2111" s="27" t="s">
        <v>68</v>
      </c>
      <c r="F2111" s="27" t="s">
        <v>70</v>
      </c>
      <c r="G2111" s="27" t="s">
        <v>72</v>
      </c>
    </row>
    <row r="2112" spans="1:10">
      <c r="A2112" s="3"/>
      <c r="B2112" s="28">
        <f>G2103</f>
        <v>160.19999999999999</v>
      </c>
      <c r="C2112" s="28">
        <f>ROUND((I2100+B2109)*B2088,1)</f>
        <v>6764.7</v>
      </c>
      <c r="D2112" s="28">
        <f>ROUND((H2100+J2103)*B2088,1)</f>
        <v>265.89999999999998</v>
      </c>
      <c r="E2112" s="28">
        <f>ROUND(B2112*(100/14.50381),1)</f>
        <v>1104.5</v>
      </c>
      <c r="F2112" s="28">
        <f>ROUND(D2112*(1/0.947831),1)</f>
        <v>280.5</v>
      </c>
      <c r="G2112" s="28">
        <f>ROUND(C2112*(1/0.947831),1)</f>
        <v>7137</v>
      </c>
    </row>
    <row r="2114" spans="1:11">
      <c r="A2114" s="3" t="s">
        <v>175</v>
      </c>
    </row>
    <row r="2115" spans="1:11">
      <c r="A2115" s="3" t="s">
        <v>59</v>
      </c>
      <c r="B2115" s="1"/>
      <c r="C2115" s="1"/>
      <c r="D2115" s="1"/>
      <c r="E2115" s="1"/>
      <c r="F2115" s="1"/>
      <c r="G2115" s="1"/>
      <c r="H2115" s="1"/>
      <c r="I2115" s="1"/>
    </row>
    <row r="2116" spans="1:11">
      <c r="A2116" s="24" t="s">
        <v>1</v>
      </c>
      <c r="B2116" s="3" t="s">
        <v>2</v>
      </c>
      <c r="C2116" s="3" t="s">
        <v>3</v>
      </c>
      <c r="D2116" s="3" t="s">
        <v>14</v>
      </c>
      <c r="E2116" s="3" t="s">
        <v>7</v>
      </c>
      <c r="F2116" s="3" t="s">
        <v>151</v>
      </c>
      <c r="G2116" s="3" t="s">
        <v>11</v>
      </c>
      <c r="H2116" s="19" t="s">
        <v>77</v>
      </c>
    </row>
    <row r="2117" spans="1:11">
      <c r="A2117" s="3"/>
      <c r="B2117" s="3" t="s">
        <v>5</v>
      </c>
      <c r="C2117" s="6">
        <v>2</v>
      </c>
      <c r="D2117" s="1">
        <f>K2117</f>
        <v>16.5</v>
      </c>
      <c r="E2117" s="18">
        <f>K2118</f>
        <v>40.5</v>
      </c>
      <c r="F2117" s="8">
        <f>K2119</f>
        <v>20.5</v>
      </c>
      <c r="G2117" s="1">
        <f>K2120</f>
        <v>40.5</v>
      </c>
      <c r="H2117" s="7">
        <v>8.3139999999999993E-5</v>
      </c>
      <c r="K2117" s="1">
        <f>'ITEM Nº1'!E24</f>
        <v>16.5</v>
      </c>
    </row>
    <row r="2118" spans="1:11">
      <c r="A2118" s="3"/>
      <c r="B2118" s="1"/>
      <c r="C2118" s="1"/>
      <c r="D2118" s="5"/>
      <c r="E2118" s="4"/>
      <c r="F2118" s="5"/>
      <c r="K2118" s="1">
        <f>'ITEM Nº1'!E25</f>
        <v>40.5</v>
      </c>
    </row>
    <row r="2119" spans="1:11">
      <c r="A2119" s="24" t="s">
        <v>6</v>
      </c>
      <c r="B2119" s="3" t="s">
        <v>7</v>
      </c>
      <c r="C2119" s="22" t="s">
        <v>8</v>
      </c>
      <c r="D2119" s="3" t="s">
        <v>9</v>
      </c>
      <c r="E2119" s="22" t="s">
        <v>10</v>
      </c>
      <c r="F2119" s="3" t="s">
        <v>11</v>
      </c>
      <c r="H2119" s="1"/>
      <c r="K2119" s="1">
        <f>'ITEM Nº1'!E26</f>
        <v>20.5</v>
      </c>
    </row>
    <row r="2120" spans="1:11">
      <c r="A2120" s="3"/>
      <c r="B2120" s="40">
        <f>E2117</f>
        <v>40.5</v>
      </c>
      <c r="D2120" s="9">
        <f>((D2122*D2124)/H2117)</f>
        <v>252.45000000000002</v>
      </c>
      <c r="F2120" s="40">
        <f>G2117</f>
        <v>40.5</v>
      </c>
      <c r="K2120" s="1">
        <f>'ITEM Nº1'!E27</f>
        <v>40.5</v>
      </c>
    </row>
    <row r="2121" spans="1:11">
      <c r="A2121" s="3"/>
      <c r="B2121" s="3" t="s">
        <v>14</v>
      </c>
      <c r="C2121" s="22" t="s">
        <v>12</v>
      </c>
      <c r="D2121" s="3" t="s">
        <v>80</v>
      </c>
      <c r="E2121" s="22" t="s">
        <v>13</v>
      </c>
      <c r="F2121" s="3" t="s">
        <v>151</v>
      </c>
    </row>
    <row r="2122" spans="1:11">
      <c r="A2122" s="3"/>
      <c r="B2122" s="40">
        <f>D2117</f>
        <v>16.5</v>
      </c>
      <c r="C2122" s="22" t="s">
        <v>15</v>
      </c>
      <c r="D2122" s="5">
        <f>B2122</f>
        <v>16.5</v>
      </c>
      <c r="E2122" s="22" t="s">
        <v>17</v>
      </c>
      <c r="F2122" s="40">
        <f>F2117</f>
        <v>20.5</v>
      </c>
    </row>
    <row r="2123" spans="1:11">
      <c r="A2123" s="3"/>
      <c r="B2123" s="3" t="s">
        <v>29</v>
      </c>
      <c r="C2123" s="22" t="s">
        <v>19</v>
      </c>
      <c r="D2123" s="3" t="s">
        <v>30</v>
      </c>
      <c r="E2123" s="22" t="s">
        <v>19</v>
      </c>
      <c r="F2123" s="3" t="s">
        <v>31</v>
      </c>
    </row>
    <row r="2124" spans="1:11">
      <c r="A2124" s="3"/>
      <c r="B2124" s="10">
        <f>(H2117*(B2120+273.15)/B2122)</f>
        <v>1.580415818181818E-3</v>
      </c>
      <c r="C2124" s="10"/>
      <c r="D2124" s="10">
        <f>F2124</f>
        <v>1.2720419999999999E-3</v>
      </c>
      <c r="E2124" s="10"/>
      <c r="F2124" s="10">
        <f>(H2117*(F2120+273.15)/F2122)</f>
        <v>1.2720419999999999E-3</v>
      </c>
    </row>
    <row r="2125" spans="1:11">
      <c r="A2125" s="3"/>
      <c r="B2125" s="1"/>
      <c r="C2125" s="1"/>
      <c r="D2125" s="1"/>
      <c r="E2125" s="1"/>
      <c r="F2125" s="1"/>
      <c r="G2125" s="1"/>
      <c r="H2125" s="1"/>
      <c r="I2125" s="1"/>
      <c r="J2125" s="1"/>
    </row>
    <row r="2126" spans="1:11">
      <c r="A2126" s="24" t="s">
        <v>23</v>
      </c>
      <c r="B2126" s="27" t="s">
        <v>73</v>
      </c>
      <c r="C2126" s="29" t="s">
        <v>75</v>
      </c>
      <c r="D2126" s="27" t="s">
        <v>74</v>
      </c>
      <c r="E2126" s="29" t="s">
        <v>76</v>
      </c>
      <c r="F2126" s="11" t="s">
        <v>26</v>
      </c>
      <c r="G2126" s="27" t="s">
        <v>73</v>
      </c>
      <c r="H2126" s="29" t="s">
        <v>75</v>
      </c>
      <c r="I2126" s="27" t="s">
        <v>24</v>
      </c>
      <c r="J2126" s="29" t="s">
        <v>76</v>
      </c>
    </row>
    <row r="2127" spans="1:11">
      <c r="A2127" s="3"/>
      <c r="B2127" s="31">
        <f>ROUND((H2117*(D2120-(B2120+273.15)))*(1/0.01),2)</f>
        <v>-0.51</v>
      </c>
      <c r="C2127" s="31">
        <f>ROUND((C2117*H2117*(D2120-(B2120+273.15)))*(1/0.01),2)</f>
        <v>-1.02</v>
      </c>
      <c r="D2127" s="31">
        <f>C2127+B2127</f>
        <v>-1.53</v>
      </c>
      <c r="E2127" s="31">
        <f>ROUND(((C2117+1)*H2117*(D2120-(B2120+273.15)))*(1/0.01),2)</f>
        <v>-1.53</v>
      </c>
      <c r="F2127" s="10"/>
      <c r="G2127" s="31">
        <f>ROUND(H2117*(F2120+273.15)*(LN(F2124/D2124)),2)</f>
        <v>0</v>
      </c>
      <c r="H2127" s="31">
        <f>ROUND((C2117*H2117*((F2120+273.15)-D2120))*100,2)</f>
        <v>1.02</v>
      </c>
      <c r="I2127" s="31">
        <f>H2127+G2127</f>
        <v>1.02</v>
      </c>
      <c r="J2127" s="31">
        <f>ROUND(((C2117+1)*H2117*((F2120+273.15)-D2120))*100,2)</f>
        <v>1.53</v>
      </c>
    </row>
    <row r="2128" spans="1:11">
      <c r="A2128" s="3"/>
      <c r="B2128" s="1"/>
      <c r="C2128" s="1"/>
      <c r="D2128" s="1"/>
      <c r="E2128" s="1"/>
      <c r="F2128" s="1"/>
      <c r="G2128" s="1"/>
      <c r="H2128" s="1"/>
      <c r="J2128" s="1"/>
    </row>
    <row r="2129" spans="1:10">
      <c r="A2129" s="24" t="s">
        <v>27</v>
      </c>
      <c r="B2129" s="27" t="s">
        <v>73</v>
      </c>
      <c r="C2129" s="27" t="s">
        <v>74</v>
      </c>
      <c r="D2129" s="29" t="s">
        <v>75</v>
      </c>
      <c r="E2129" s="29" t="s">
        <v>76</v>
      </c>
      <c r="G2129" s="1"/>
      <c r="H2129" s="1"/>
      <c r="J2129" s="1"/>
    </row>
    <row r="2130" spans="1:10">
      <c r="A2130" s="3"/>
      <c r="B2130" s="31">
        <f>B2127+G2127</f>
        <v>-0.51</v>
      </c>
      <c r="C2130" s="31">
        <f>D2127+I2127</f>
        <v>-0.51</v>
      </c>
      <c r="D2130" s="31">
        <f>C2127+H2127</f>
        <v>0</v>
      </c>
      <c r="E2130" s="31">
        <f>E2127+J2127</f>
        <v>0</v>
      </c>
      <c r="G2130" s="1"/>
      <c r="H2130" s="1"/>
      <c r="I2130" s="1"/>
      <c r="J2130" s="1"/>
    </row>
    <row r="2131" spans="1:10">
      <c r="A2131" s="3"/>
      <c r="B2131" s="1"/>
      <c r="C2131" s="1"/>
      <c r="D2131" s="1"/>
      <c r="E2131" s="1"/>
      <c r="F2131" s="1"/>
      <c r="G2131" s="1"/>
      <c r="H2131" s="1"/>
      <c r="I2131" s="1"/>
      <c r="J2131" s="1"/>
    </row>
    <row r="2132" spans="1:10">
      <c r="A2132" s="24" t="s">
        <v>28</v>
      </c>
      <c r="B2132" s="3" t="s">
        <v>7</v>
      </c>
      <c r="C2132" s="22" t="s">
        <v>8</v>
      </c>
      <c r="D2132" s="3" t="s">
        <v>9</v>
      </c>
      <c r="E2132" s="22" t="s">
        <v>10</v>
      </c>
      <c r="F2132" s="3" t="s">
        <v>11</v>
      </c>
      <c r="G2132" s="1"/>
      <c r="H2132" s="1"/>
      <c r="I2132" s="1"/>
      <c r="J2132" s="1"/>
    </row>
    <row r="2133" spans="1:10">
      <c r="A2133" s="3"/>
      <c r="B2133" s="40">
        <f>E2117</f>
        <v>40.5</v>
      </c>
      <c r="D2133" s="9">
        <f>(D2135*D2137/H2117)</f>
        <v>389.68636363636364</v>
      </c>
      <c r="F2133" s="40">
        <f>G2117</f>
        <v>40.5</v>
      </c>
      <c r="G2133" s="1"/>
      <c r="H2133" s="1"/>
      <c r="I2133" s="1"/>
      <c r="J2133" s="1"/>
    </row>
    <row r="2134" spans="1:10">
      <c r="A2134" s="3"/>
      <c r="B2134" s="3" t="s">
        <v>14</v>
      </c>
      <c r="C2134" s="22" t="s">
        <v>13</v>
      </c>
      <c r="D2134" s="3" t="s">
        <v>16</v>
      </c>
      <c r="E2134" s="22" t="s">
        <v>12</v>
      </c>
      <c r="F2134" s="3" t="s">
        <v>18</v>
      </c>
      <c r="G2134" s="1"/>
      <c r="H2134" s="1"/>
      <c r="I2134" s="1"/>
      <c r="J2134" s="1"/>
    </row>
    <row r="2135" spans="1:10">
      <c r="A2135" s="3"/>
      <c r="B2135" s="40">
        <f>D2117</f>
        <v>16.5</v>
      </c>
      <c r="C2135" s="22" t="s">
        <v>17</v>
      </c>
      <c r="D2135" s="5">
        <f>F2135</f>
        <v>20.5</v>
      </c>
      <c r="E2135" s="22" t="s">
        <v>15</v>
      </c>
      <c r="F2135" s="40">
        <f>F2117</f>
        <v>20.5</v>
      </c>
      <c r="G2135" s="1"/>
      <c r="H2135" s="1"/>
      <c r="I2135" s="1"/>
      <c r="J2135" s="1"/>
    </row>
    <row r="2136" spans="1:10">
      <c r="A2136" s="3"/>
      <c r="B2136" s="3" t="s">
        <v>29</v>
      </c>
      <c r="C2136" s="22" t="s">
        <v>19</v>
      </c>
      <c r="D2136" s="3" t="s">
        <v>30</v>
      </c>
      <c r="E2136" s="22" t="s">
        <v>19</v>
      </c>
      <c r="F2136" s="3" t="s">
        <v>31</v>
      </c>
      <c r="G2136" s="1"/>
      <c r="H2136" s="1"/>
      <c r="I2136" s="1"/>
      <c r="J2136" s="1"/>
    </row>
    <row r="2137" spans="1:10">
      <c r="A2137" s="3"/>
      <c r="B2137" s="20">
        <f>B2124</f>
        <v>1.580415818181818E-3</v>
      </c>
      <c r="C2137" s="1"/>
      <c r="D2137" s="20">
        <f>B2137</f>
        <v>1.580415818181818E-3</v>
      </c>
      <c r="E2137" s="13"/>
      <c r="F2137" s="13">
        <f>H2117*(F2133+273.15)/F2135</f>
        <v>1.2720419999999999E-3</v>
      </c>
      <c r="G2137" s="1"/>
      <c r="H2137" s="1"/>
      <c r="I2137" s="1"/>
      <c r="J2137" s="1"/>
    </row>
    <row r="2138" spans="1:10">
      <c r="A2138" s="3"/>
      <c r="B2138" s="1"/>
      <c r="C2138" s="1"/>
      <c r="D2138" s="1"/>
      <c r="E2138" s="1"/>
      <c r="F2138" s="1"/>
      <c r="G2138" s="1"/>
      <c r="H2138" s="1"/>
      <c r="I2138" s="1"/>
      <c r="J2138" s="1"/>
    </row>
    <row r="2139" spans="1:10">
      <c r="A2139" s="24" t="s">
        <v>23</v>
      </c>
      <c r="B2139" s="27" t="s">
        <v>73</v>
      </c>
      <c r="C2139" s="29" t="s">
        <v>75</v>
      </c>
      <c r="D2139" s="27" t="s">
        <v>74</v>
      </c>
      <c r="E2139" s="29" t="s">
        <v>76</v>
      </c>
      <c r="F2139" s="11" t="s">
        <v>26</v>
      </c>
      <c r="G2139" s="27" t="s">
        <v>73</v>
      </c>
      <c r="H2139" s="29" t="s">
        <v>75</v>
      </c>
      <c r="I2139" s="27" t="s">
        <v>74</v>
      </c>
      <c r="J2139" s="29" t="s">
        <v>25</v>
      </c>
    </row>
    <row r="2140" spans="1:10">
      <c r="A2140" s="3"/>
      <c r="B2140" s="28">
        <f>H2117*(B2133+273.15)*(LN(D2137/B2137))</f>
        <v>0</v>
      </c>
      <c r="C2140" s="31">
        <f>(C2117*H2117*(D2133-(B2133+273.15)))*100</f>
        <v>1.2643326545454547</v>
      </c>
      <c r="D2140" s="31">
        <f>C2140+B2140</f>
        <v>1.2643326545454547</v>
      </c>
      <c r="E2140" s="31">
        <f>((C2117+1)*H2117*(D2133-(B2133+273.15)))*100</f>
        <v>1.8964989818181823</v>
      </c>
      <c r="F2140" s="1"/>
      <c r="G2140" s="31">
        <f>(H2117*((F2133+273.15)-D2133))*100</f>
        <v>-0.63216632727272737</v>
      </c>
      <c r="H2140" s="31">
        <f>(C2117*H2117*((F2133+273.15)-D2133))*100</f>
        <v>-1.2643326545454547</v>
      </c>
      <c r="I2140" s="31">
        <f>H2140+G2140</f>
        <v>-1.8964989818181821</v>
      </c>
      <c r="J2140" s="31">
        <f>((C2117+1)*H2117*((F2133+273.15)-D2133))*100</f>
        <v>-1.8964989818181823</v>
      </c>
    </row>
    <row r="2141" spans="1:10">
      <c r="A2141" s="3"/>
      <c r="B2141" s="1"/>
      <c r="C2141" s="1"/>
      <c r="D2141" s="1"/>
      <c r="E2141" s="1"/>
      <c r="F2141" s="1"/>
      <c r="G2141" s="1"/>
      <c r="I2141" s="1"/>
      <c r="J2141" s="1"/>
    </row>
    <row r="2142" spans="1:10">
      <c r="A2142" s="24" t="s">
        <v>27</v>
      </c>
      <c r="B2142" s="27" t="s">
        <v>73</v>
      </c>
      <c r="C2142" s="27" t="s">
        <v>74</v>
      </c>
      <c r="D2142" s="29" t="s">
        <v>75</v>
      </c>
      <c r="E2142" s="29" t="s">
        <v>76</v>
      </c>
      <c r="F2142" s="1"/>
      <c r="I2142" s="1"/>
      <c r="J2142" s="1"/>
    </row>
    <row r="2143" spans="1:10">
      <c r="A2143" s="3"/>
      <c r="B2143" s="31">
        <f>B2140+G2140</f>
        <v>-0.63216632727272737</v>
      </c>
      <c r="C2143" s="31">
        <f>D2140+I2140</f>
        <v>-0.63216632727272737</v>
      </c>
      <c r="D2143" s="28">
        <f>C2140+H2140</f>
        <v>0</v>
      </c>
      <c r="E2143" s="28">
        <f>E2140+J2140</f>
        <v>0</v>
      </c>
      <c r="F2143" s="1"/>
      <c r="H2143" s="1"/>
      <c r="I2143" s="1"/>
      <c r="J2143" s="1"/>
    </row>
    <row r="2145" spans="1:11">
      <c r="A2145" s="3" t="s">
        <v>0</v>
      </c>
      <c r="B2145" s="1"/>
      <c r="C2145" s="1"/>
      <c r="D2145" s="1"/>
      <c r="E2145" s="1"/>
      <c r="F2145" s="1"/>
      <c r="G2145" s="1"/>
      <c r="H2145" s="1"/>
      <c r="I2145" s="1"/>
      <c r="J2145" s="1"/>
    </row>
    <row r="2146" spans="1:11">
      <c r="A2146" s="24" t="s">
        <v>1</v>
      </c>
      <c r="B2146" s="3" t="s">
        <v>32</v>
      </c>
      <c r="C2146" s="3" t="s">
        <v>78</v>
      </c>
      <c r="D2146" s="3" t="s">
        <v>60</v>
      </c>
      <c r="E2146" s="3" t="s">
        <v>62</v>
      </c>
      <c r="F2146" s="3" t="s">
        <v>61</v>
      </c>
      <c r="G2146" s="22" t="s">
        <v>33</v>
      </c>
      <c r="H2146" s="46"/>
      <c r="I2146" s="46"/>
      <c r="J2146" s="46"/>
    </row>
    <row r="2147" spans="1:11">
      <c r="A2147" s="3"/>
      <c r="B2147" s="4" t="s">
        <v>34</v>
      </c>
      <c r="C2147" s="5">
        <f>K2147</f>
        <v>2.72</v>
      </c>
      <c r="D2147" s="5">
        <f>K2148</f>
        <v>43.334000000000003</v>
      </c>
      <c r="E2147" s="5">
        <f>K2149</f>
        <v>5.9770000000000003</v>
      </c>
      <c r="F2147" s="5">
        <f>K2150</f>
        <v>0.48199999999999998</v>
      </c>
      <c r="G2147" s="32" t="s">
        <v>35</v>
      </c>
      <c r="H2147" s="46"/>
      <c r="I2147" s="46"/>
      <c r="J2147" s="46"/>
      <c r="K2147" s="1">
        <f>'ITEM Nº2'!G23</f>
        <v>2.72</v>
      </c>
    </row>
    <row r="2148" spans="1:11">
      <c r="A2148" s="3"/>
      <c r="B2148" s="1"/>
      <c r="C2148" s="1"/>
      <c r="D2148" s="1"/>
      <c r="E2148" s="1"/>
      <c r="F2148" s="1"/>
      <c r="G2148" s="1"/>
      <c r="H2148" s="46"/>
      <c r="I2148" s="46"/>
      <c r="J2148" s="46"/>
      <c r="K2148" s="1">
        <f>'ITEM Nº2'!G24</f>
        <v>43.334000000000003</v>
      </c>
    </row>
    <row r="2149" spans="1:11">
      <c r="A2149" s="3" t="s">
        <v>81</v>
      </c>
      <c r="B2149" s="3" t="s">
        <v>36</v>
      </c>
      <c r="C2149" s="3" t="s">
        <v>37</v>
      </c>
      <c r="D2149" s="3" t="s">
        <v>38</v>
      </c>
      <c r="E2149" s="3" t="s">
        <v>39</v>
      </c>
      <c r="F2149" s="3"/>
      <c r="G2149" s="1"/>
      <c r="H2149" s="46"/>
      <c r="I2149" s="46"/>
      <c r="J2149" s="46"/>
      <c r="K2149" s="1">
        <f>'ITEM Nº2'!G25</f>
        <v>5.9770000000000003</v>
      </c>
    </row>
    <row r="2150" spans="1:11">
      <c r="A2150" s="3"/>
      <c r="B2150" s="25">
        <f>ROUND(C2147*2.20462,2)</f>
        <v>6</v>
      </c>
      <c r="C2150" s="25">
        <f>ROUND(D2147*1.8+32,2)</f>
        <v>110</v>
      </c>
      <c r="D2150" s="25">
        <f>ROUND(E2147*(14.6959793/1.03326),2)</f>
        <v>85.01</v>
      </c>
      <c r="E2150" s="25">
        <f>ROUND(F2147*(3.28084^3),2)</f>
        <v>17.02</v>
      </c>
      <c r="F2150" s="13"/>
      <c r="G2150" s="1"/>
      <c r="H2150" s="46"/>
      <c r="I2150" s="46"/>
      <c r="J2150" s="46"/>
      <c r="K2150" s="1">
        <f>'ITEM Nº2'!G26</f>
        <v>0.48199999999999998</v>
      </c>
    </row>
    <row r="2151" spans="1:11">
      <c r="A2151" s="3"/>
      <c r="B2151" s="25"/>
      <c r="C2151" s="23"/>
      <c r="D2151" s="23"/>
      <c r="E2151" s="25"/>
      <c r="G2151" s="1"/>
      <c r="H2151" s="46"/>
      <c r="I2151" s="46"/>
      <c r="J2151" s="46"/>
    </row>
    <row r="2152" spans="1:11">
      <c r="A2152" s="3" t="s">
        <v>82</v>
      </c>
      <c r="B2152" s="23">
        <f>ROUND(B2150,0)</f>
        <v>6</v>
      </c>
      <c r="C2152" s="23">
        <f>ROUND(C2150,0)</f>
        <v>110</v>
      </c>
      <c r="D2152" s="23">
        <f>ROUND(D2150,0)</f>
        <v>85</v>
      </c>
      <c r="E2152" s="23">
        <f>ROUND(E2150,0)</f>
        <v>17</v>
      </c>
      <c r="F2152" s="21"/>
      <c r="G2152" s="1"/>
      <c r="H2152" s="46"/>
      <c r="I2152" s="46"/>
      <c r="J2152" s="46"/>
    </row>
    <row r="2153" spans="1:11">
      <c r="A2153" s="3"/>
      <c r="B2153" s="25"/>
      <c r="C2153" s="23"/>
      <c r="D2153" s="23"/>
      <c r="E2153" s="25"/>
      <c r="G2153" s="1"/>
    </row>
    <row r="2154" spans="1:11">
      <c r="A2154" s="3" t="s">
        <v>40</v>
      </c>
      <c r="B2154" s="3" t="s">
        <v>37</v>
      </c>
      <c r="C2154" s="3" t="s">
        <v>98</v>
      </c>
      <c r="D2154" s="4" t="s">
        <v>97</v>
      </c>
      <c r="E2154" s="3" t="s">
        <v>96</v>
      </c>
      <c r="F2154" s="3" t="s">
        <v>95</v>
      </c>
      <c r="H2154" s="47" t="s">
        <v>89</v>
      </c>
      <c r="I2154" s="48"/>
      <c r="J2154" s="49"/>
    </row>
    <row r="2155" spans="1:11">
      <c r="A2155" s="3"/>
      <c r="B2155" s="17">
        <f>C2152</f>
        <v>110</v>
      </c>
      <c r="C2155" s="1">
        <v>0.25609999999999999</v>
      </c>
      <c r="D2155" s="1">
        <v>28.06</v>
      </c>
      <c r="E2155" s="1">
        <v>1.6029999999999999E-2</v>
      </c>
      <c r="F2155" s="1">
        <f>ROUND(E2152/B2152,3)</f>
        <v>2.8330000000000002</v>
      </c>
      <c r="H2155" s="1"/>
      <c r="I2155" s="1"/>
      <c r="J2155" s="1"/>
    </row>
    <row r="2156" spans="1:11">
      <c r="A2156" s="3"/>
      <c r="B2156" s="3"/>
      <c r="C2156" s="1"/>
      <c r="D2156" s="1"/>
      <c r="E2156" s="1"/>
      <c r="F2156" s="1"/>
      <c r="G2156" s="1"/>
      <c r="H2156" s="1"/>
      <c r="I2156" s="1"/>
      <c r="J2156" s="1"/>
    </row>
    <row r="2157" spans="1:11">
      <c r="A2157" s="3"/>
      <c r="B2157" s="3" t="s">
        <v>38</v>
      </c>
      <c r="C2157" s="3" t="s">
        <v>38</v>
      </c>
      <c r="D2157" s="3" t="s">
        <v>45</v>
      </c>
      <c r="E2157" s="3" t="s">
        <v>46</v>
      </c>
      <c r="F2157" s="4" t="s">
        <v>47</v>
      </c>
      <c r="G2157" s="4" t="s">
        <v>48</v>
      </c>
      <c r="H2157" s="50" t="str">
        <f>IF(E2155=D2161,"líquido saturado",IF(E2155&lt;D2161,"líquido comprimido",IF(E2155&lt;E2161,"mezcla L+V",IF(E2155=E2161,"vapor saturado","vapor recalentado"))))</f>
        <v>líquido comprimido</v>
      </c>
      <c r="I2157" s="51"/>
      <c r="J2157" s="15" t="s">
        <v>99</v>
      </c>
    </row>
    <row r="2158" spans="1:11">
      <c r="A2158" s="3"/>
      <c r="B2158" s="17">
        <f>D2152</f>
        <v>85</v>
      </c>
      <c r="C2158" s="1">
        <v>83.48</v>
      </c>
      <c r="D2158" s="1">
        <v>1.7600000000000001E-2</v>
      </c>
      <c r="E2158" s="1">
        <v>5.2549999999999999</v>
      </c>
      <c r="F2158" s="1">
        <v>284.94</v>
      </c>
      <c r="G2158" s="1">
        <v>1102.7</v>
      </c>
      <c r="J2158" s="1">
        <f>D2155</f>
        <v>28.06</v>
      </c>
    </row>
    <row r="2159" spans="1:11">
      <c r="A2159" s="3"/>
      <c r="B2159" s="1"/>
      <c r="C2159" s="1">
        <v>89.64</v>
      </c>
      <c r="D2159" s="1">
        <v>1.7659999999999999E-2</v>
      </c>
      <c r="E2159" s="1">
        <v>4.9139999999999997</v>
      </c>
      <c r="F2159" s="1">
        <v>290.11</v>
      </c>
      <c r="G2159" s="1">
        <v>1103.7</v>
      </c>
      <c r="H2159" s="35" t="s">
        <v>100</v>
      </c>
      <c r="I2159" s="34" t="str">
        <f>IF(F2155&gt;D2161,IF(F2155&lt;E2161,"mezcla L+V","vapor recalentado"),"líquido comprimido")</f>
        <v>mezcla L+V</v>
      </c>
      <c r="J2159" s="1"/>
    </row>
    <row r="2160" spans="1:11">
      <c r="A2160" s="3"/>
      <c r="B2160" s="1"/>
      <c r="C2160" s="1">
        <f>C2158-C2159</f>
        <v>-6.1599999999999966</v>
      </c>
      <c r="D2160" s="1">
        <f>D2158-D2159</f>
        <v>-5.9999999999997555E-5</v>
      </c>
      <c r="E2160" s="1">
        <f>E2158-E2159</f>
        <v>0.34100000000000019</v>
      </c>
      <c r="F2160" s="1">
        <f>F2158-F2159</f>
        <v>-5.1700000000000159</v>
      </c>
      <c r="G2160" s="1">
        <f>G2158-G2159</f>
        <v>-1</v>
      </c>
      <c r="H2160" s="1"/>
      <c r="I2160" s="1"/>
      <c r="J2160" s="1"/>
    </row>
    <row r="2161" spans="1:10">
      <c r="A2161" s="3"/>
      <c r="B2161" s="1"/>
      <c r="C2161" s="1"/>
      <c r="D2161" s="1">
        <f>ROUND(D2158+(D2160/C2160)*(B2158-C2158),4)</f>
        <v>1.7600000000000001E-2</v>
      </c>
      <c r="E2161" s="1">
        <f>ROUND(E2158+(E2160/C2160)*(B2158-C2158),3)</f>
        <v>5.1710000000000003</v>
      </c>
      <c r="F2161" s="1">
        <f>ROUND(F2158+(F2160/C2160)*(B2158-C2158),2)</f>
        <v>286.22000000000003</v>
      </c>
      <c r="G2161" s="1">
        <f>ROUND(G2158+(G2160/C2160)*(B2158-C2158),1)</f>
        <v>1102.9000000000001</v>
      </c>
      <c r="H2161" s="1"/>
      <c r="I2161" s="1"/>
      <c r="J2161" s="1"/>
    </row>
    <row r="2162" spans="1:10">
      <c r="A2162" s="3"/>
      <c r="B2162" s="1"/>
      <c r="C2162" s="1"/>
      <c r="D2162" s="1"/>
      <c r="E2162" s="1"/>
      <c r="F2162" s="1"/>
      <c r="G2162" s="1"/>
      <c r="H2162" s="1"/>
      <c r="I2162" s="1"/>
      <c r="J2162" s="1"/>
    </row>
    <row r="2163" spans="1:10">
      <c r="A2163" s="3"/>
      <c r="B2163" s="3" t="s">
        <v>45</v>
      </c>
      <c r="C2163" s="3" t="s">
        <v>46</v>
      </c>
      <c r="D2163" s="3" t="s">
        <v>49</v>
      </c>
      <c r="E2163" s="15" t="s">
        <v>50</v>
      </c>
      <c r="F2163" s="11" t="s">
        <v>51</v>
      </c>
      <c r="G2163" s="16" t="s">
        <v>52</v>
      </c>
      <c r="H2163" s="4" t="s">
        <v>53</v>
      </c>
      <c r="I2163" s="4" t="s">
        <v>54</v>
      </c>
      <c r="J2163" s="1"/>
    </row>
    <row r="2164" spans="1:10">
      <c r="A2164" s="3"/>
      <c r="B2164" s="1">
        <f>D2161</f>
        <v>1.7600000000000001E-2</v>
      </c>
      <c r="C2164" s="1">
        <f>E2161</f>
        <v>5.1710000000000003</v>
      </c>
      <c r="D2164" s="1">
        <f>ROUND(((F2155-B2164)/(C2164-B2164)),4)</f>
        <v>0.54630000000000001</v>
      </c>
      <c r="E2164" s="1">
        <f>ROUND((1-D2164)*F2161+G2161*D2164,1)</f>
        <v>732.4</v>
      </c>
      <c r="F2164" s="1"/>
      <c r="G2164" s="1">
        <f>(E2164-J2158)</f>
        <v>704.34</v>
      </c>
      <c r="H2164" s="1">
        <f>ROUND(D2152*(F2155-E2155)*(0.000947831/0.737562)*144,2)</f>
        <v>44.31</v>
      </c>
      <c r="I2164" s="1">
        <f>G2164+H2164</f>
        <v>748.65000000000009</v>
      </c>
      <c r="J2164" s="1"/>
    </row>
    <row r="2165" spans="1:10">
      <c r="A2165" s="3"/>
      <c r="E2165" s="1"/>
      <c r="F2165" s="1"/>
      <c r="G2165" s="1"/>
      <c r="H2165" s="1"/>
      <c r="I2165" s="1"/>
    </row>
    <row r="2166" spans="1:10">
      <c r="A2166" s="3"/>
      <c r="B2166" s="24" t="s">
        <v>55</v>
      </c>
      <c r="C2166" s="12" t="s">
        <v>56</v>
      </c>
      <c r="D2166" s="3" t="s">
        <v>90</v>
      </c>
      <c r="E2166" s="3" t="s">
        <v>91</v>
      </c>
      <c r="F2166" s="4" t="s">
        <v>92</v>
      </c>
      <c r="G2166" s="3" t="s">
        <v>93</v>
      </c>
      <c r="H2166" s="4" t="s">
        <v>94</v>
      </c>
      <c r="I2166" s="16" t="s">
        <v>52</v>
      </c>
      <c r="J2166" s="4" t="s">
        <v>53</v>
      </c>
    </row>
    <row r="2167" spans="1:10">
      <c r="A2167" s="3"/>
      <c r="B2167" s="14"/>
      <c r="C2167" s="21">
        <f>F2155</f>
        <v>2.8330000000000002</v>
      </c>
      <c r="D2167" s="1">
        <v>2.9569999999999999</v>
      </c>
      <c r="E2167" s="1">
        <v>153.01</v>
      </c>
      <c r="F2167" s="1">
        <v>1110.7</v>
      </c>
      <c r="G2167" s="1">
        <f>E2170</f>
        <v>160.19999999999999</v>
      </c>
      <c r="H2167" s="1">
        <f>F2170</f>
        <v>1111.2</v>
      </c>
      <c r="I2167" s="1">
        <f>(H2167-E2164)</f>
        <v>378.80000000000007</v>
      </c>
      <c r="J2167" s="1">
        <v>0</v>
      </c>
    </row>
    <row r="2168" spans="1:10">
      <c r="A2168" s="3"/>
      <c r="C2168" s="1"/>
      <c r="D2168" s="1">
        <v>2.7850000000000001</v>
      </c>
      <c r="E2168" s="1">
        <v>162.93</v>
      </c>
      <c r="F2168" s="1">
        <v>1111.4000000000001</v>
      </c>
      <c r="G2168" s="1"/>
      <c r="H2168" s="1"/>
      <c r="I2168" s="1"/>
      <c r="J2168" s="4"/>
    </row>
    <row r="2169" spans="1:10">
      <c r="A2169" s="3"/>
      <c r="C2169" s="1"/>
      <c r="D2169" s="1">
        <f>D2167-D2168</f>
        <v>0.17199999999999971</v>
      </c>
      <c r="E2169" s="1">
        <f>E2167-E2168</f>
        <v>-9.9200000000000159</v>
      </c>
      <c r="F2169" s="1">
        <f>F2167-F2168</f>
        <v>-0.70000000000004547</v>
      </c>
      <c r="G2169" s="1"/>
      <c r="H2169" s="1"/>
      <c r="I2169" s="1"/>
      <c r="J2169" s="5"/>
    </row>
    <row r="2170" spans="1:10">
      <c r="A2170" s="3"/>
      <c r="B2170" s="1"/>
      <c r="C2170" s="1"/>
      <c r="D2170" s="1"/>
      <c r="E2170" s="1">
        <f>ROUND(E2167+(E2169/D2169)*(C2167-D2167),1)</f>
        <v>160.19999999999999</v>
      </c>
      <c r="F2170" s="1">
        <f>ROUND(F2167+(F2169/D2169)*(C2167-D2167),1)</f>
        <v>1111.2</v>
      </c>
      <c r="G2170" s="1"/>
      <c r="H2170" s="1"/>
      <c r="I2170" s="1"/>
      <c r="J2170" s="5"/>
    </row>
    <row r="2171" spans="1:10">
      <c r="A2171" s="3"/>
    </row>
    <row r="2172" spans="1:10">
      <c r="A2172" s="3"/>
      <c r="B2172" s="4" t="s">
        <v>54</v>
      </c>
    </row>
    <row r="2173" spans="1:10">
      <c r="A2173" s="3"/>
      <c r="B2173" s="1">
        <f>I2167</f>
        <v>378.80000000000007</v>
      </c>
      <c r="I2173" s="5"/>
      <c r="J2173" s="5"/>
    </row>
    <row r="2174" spans="1:10">
      <c r="A2174" s="3"/>
      <c r="I2174" s="5"/>
      <c r="J2174" s="5"/>
    </row>
    <row r="2175" spans="1:10">
      <c r="A2175" s="3" t="s">
        <v>79</v>
      </c>
      <c r="B2175" s="27" t="s">
        <v>57</v>
      </c>
      <c r="C2175" s="27" t="s">
        <v>71</v>
      </c>
      <c r="D2175" s="27" t="s">
        <v>69</v>
      </c>
      <c r="E2175" s="27" t="s">
        <v>68</v>
      </c>
      <c r="F2175" s="27" t="s">
        <v>70</v>
      </c>
      <c r="G2175" s="27" t="s">
        <v>72</v>
      </c>
    </row>
    <row r="2176" spans="1:10">
      <c r="A2176" s="3"/>
      <c r="B2176" s="28">
        <f>G2167</f>
        <v>160.19999999999999</v>
      </c>
      <c r="C2176" s="28">
        <f>ROUND((I2164+B2173)*B2152,1)</f>
        <v>6764.7</v>
      </c>
      <c r="D2176" s="28">
        <f>ROUND((H2164+J2167)*B2152,1)</f>
        <v>265.89999999999998</v>
      </c>
      <c r="E2176" s="28">
        <f>ROUND(B2176*(100/14.50381),1)</f>
        <v>1104.5</v>
      </c>
      <c r="F2176" s="28">
        <f>ROUND(D2176*(1/0.947831),1)</f>
        <v>280.5</v>
      </c>
      <c r="G2176" s="28">
        <f>ROUND(C2176*(1/0.947831),1)</f>
        <v>7137</v>
      </c>
    </row>
    <row r="2178" spans="1:11">
      <c r="A2178" s="3" t="s">
        <v>176</v>
      </c>
    </row>
    <row r="2179" spans="1:11">
      <c r="A2179" s="3" t="s">
        <v>59</v>
      </c>
      <c r="B2179" s="1"/>
      <c r="C2179" s="1"/>
      <c r="D2179" s="1"/>
      <c r="E2179" s="1"/>
      <c r="F2179" s="1"/>
      <c r="G2179" s="1"/>
      <c r="H2179" s="1"/>
      <c r="I2179" s="1"/>
    </row>
    <row r="2180" spans="1:11">
      <c r="A2180" s="24" t="s">
        <v>1</v>
      </c>
      <c r="B2180" s="3" t="s">
        <v>2</v>
      </c>
      <c r="C2180" s="3" t="s">
        <v>3</v>
      </c>
      <c r="D2180" s="3" t="s">
        <v>14</v>
      </c>
      <c r="E2180" s="3" t="s">
        <v>7</v>
      </c>
      <c r="F2180" s="3" t="s">
        <v>151</v>
      </c>
      <c r="G2180" s="3" t="s">
        <v>11</v>
      </c>
      <c r="H2180" s="19" t="s">
        <v>77</v>
      </c>
    </row>
    <row r="2181" spans="1:11">
      <c r="A2181" s="3"/>
      <c r="B2181" s="3" t="s">
        <v>5</v>
      </c>
      <c r="C2181" s="6">
        <v>2</v>
      </c>
      <c r="D2181" s="1">
        <f>K2181</f>
        <v>16</v>
      </c>
      <c r="E2181" s="18">
        <f>K2182</f>
        <v>40</v>
      </c>
      <c r="F2181" s="8">
        <f>K2183</f>
        <v>20</v>
      </c>
      <c r="G2181" s="1">
        <f>K2184</f>
        <v>40</v>
      </c>
      <c r="H2181" s="7">
        <v>8.3139999999999993E-5</v>
      </c>
      <c r="K2181" s="1">
        <f>'ITEM Nº1'!F24</f>
        <v>16</v>
      </c>
    </row>
    <row r="2182" spans="1:11">
      <c r="A2182" s="3"/>
      <c r="B2182" s="1"/>
      <c r="C2182" s="1"/>
      <c r="D2182" s="5"/>
      <c r="E2182" s="4"/>
      <c r="F2182" s="5"/>
      <c r="K2182" s="1">
        <f>'ITEM Nº1'!F25</f>
        <v>40</v>
      </c>
    </row>
    <row r="2183" spans="1:11">
      <c r="A2183" s="24" t="s">
        <v>6</v>
      </c>
      <c r="B2183" s="3" t="s">
        <v>200</v>
      </c>
      <c r="C2183" s="22" t="s">
        <v>8</v>
      </c>
      <c r="D2183" s="3" t="s">
        <v>9</v>
      </c>
      <c r="E2183" s="22" t="s">
        <v>10</v>
      </c>
      <c r="F2183" s="3" t="s">
        <v>11</v>
      </c>
      <c r="H2183" s="1"/>
      <c r="K2183" s="1">
        <f>'ITEM Nº1'!F26</f>
        <v>20</v>
      </c>
    </row>
    <row r="2184" spans="1:11">
      <c r="A2184" s="3"/>
      <c r="B2184" s="40">
        <f>E2181</f>
        <v>40</v>
      </c>
      <c r="D2184" s="9">
        <f>((D2186*D2188)/H2181)</f>
        <v>250.51999999999995</v>
      </c>
      <c r="F2184" s="40">
        <f>G2181</f>
        <v>40</v>
      </c>
      <c r="K2184" s="1">
        <f>'ITEM Nº1'!F27</f>
        <v>40</v>
      </c>
    </row>
    <row r="2185" spans="1:11">
      <c r="A2185" s="3"/>
      <c r="B2185" s="3" t="s">
        <v>201</v>
      </c>
      <c r="C2185" s="22" t="s">
        <v>12</v>
      </c>
      <c r="D2185" s="3" t="s">
        <v>80</v>
      </c>
      <c r="E2185" s="22" t="s">
        <v>13</v>
      </c>
      <c r="F2185" s="3" t="s">
        <v>151</v>
      </c>
    </row>
    <row r="2186" spans="1:11">
      <c r="A2186" s="3"/>
      <c r="B2186" s="40">
        <f>D2181</f>
        <v>16</v>
      </c>
      <c r="C2186" s="22" t="s">
        <v>15</v>
      </c>
      <c r="D2186" s="5">
        <f>B2186</f>
        <v>16</v>
      </c>
      <c r="E2186" s="22" t="s">
        <v>17</v>
      </c>
      <c r="F2186" s="40">
        <f>F2181</f>
        <v>20</v>
      </c>
    </row>
    <row r="2187" spans="1:11">
      <c r="A2187" s="3"/>
      <c r="B2187" s="3" t="s">
        <v>29</v>
      </c>
      <c r="C2187" s="22" t="s">
        <v>19</v>
      </c>
      <c r="D2187" s="3" t="s">
        <v>30</v>
      </c>
      <c r="E2187" s="22" t="s">
        <v>19</v>
      </c>
      <c r="F2187" s="3" t="s">
        <v>31</v>
      </c>
    </row>
    <row r="2188" spans="1:11">
      <c r="A2188" s="3"/>
      <c r="B2188" s="10">
        <f>(H2181*(B2184+273.15)/B2186)</f>
        <v>1.6272056874999997E-3</v>
      </c>
      <c r="C2188" s="10"/>
      <c r="D2188" s="10">
        <f>F2188</f>
        <v>1.3017645499999997E-3</v>
      </c>
      <c r="E2188" s="10"/>
      <c r="F2188" s="10">
        <f>(H2181*(F2184+273.15)/F2186)</f>
        <v>1.3017645499999997E-3</v>
      </c>
    </row>
    <row r="2189" spans="1:11">
      <c r="A2189" s="3"/>
      <c r="B2189" s="1"/>
      <c r="C2189" s="1"/>
      <c r="D2189" s="1"/>
      <c r="E2189" s="1"/>
      <c r="F2189" s="1"/>
      <c r="G2189" s="1"/>
      <c r="H2189" s="1"/>
      <c r="I2189" s="1"/>
      <c r="J2189" s="1"/>
    </row>
    <row r="2190" spans="1:11">
      <c r="A2190" s="24" t="s">
        <v>23</v>
      </c>
      <c r="B2190" s="27" t="s">
        <v>73</v>
      </c>
      <c r="C2190" s="29" t="s">
        <v>75</v>
      </c>
      <c r="D2190" s="27" t="s">
        <v>74</v>
      </c>
      <c r="E2190" s="29" t="s">
        <v>76</v>
      </c>
      <c r="F2190" s="11" t="s">
        <v>26</v>
      </c>
      <c r="G2190" s="27" t="s">
        <v>73</v>
      </c>
      <c r="H2190" s="29" t="s">
        <v>75</v>
      </c>
      <c r="I2190" s="27" t="s">
        <v>24</v>
      </c>
      <c r="J2190" s="29" t="s">
        <v>76</v>
      </c>
    </row>
    <row r="2191" spans="1:11">
      <c r="A2191" s="3"/>
      <c r="B2191" s="31">
        <f>ROUND((H2181*(D2184-(B2184+273.15)))*(1/0.01),2)</f>
        <v>-0.52</v>
      </c>
      <c r="C2191" s="31">
        <f>ROUND((C2181*H2181*(D2184-(B2184+273.15)))*(1/0.01),2)</f>
        <v>-1.04</v>
      </c>
      <c r="D2191" s="31">
        <f>C2191+B2191</f>
        <v>-1.56</v>
      </c>
      <c r="E2191" s="31">
        <f>ROUND(((C2181+1)*H2181*(D2184-(B2184+273.15)))*(1/0.01),2)</f>
        <v>-1.56</v>
      </c>
      <c r="F2191" s="10"/>
      <c r="G2191" s="31">
        <f>ROUND(H2181*(F2184+273.15)*(LN(F2188/D2188)),2)</f>
        <v>0</v>
      </c>
      <c r="H2191" s="31">
        <f>ROUND((C2181*H2181*((F2184+273.15)-D2184))*100,2)</f>
        <v>1.04</v>
      </c>
      <c r="I2191" s="31">
        <f>H2191+G2191</f>
        <v>1.04</v>
      </c>
      <c r="J2191" s="31">
        <f>ROUND(((C2181+1)*H2181*((F2184+273.15)-D2184))*100,2)</f>
        <v>1.56</v>
      </c>
    </row>
    <row r="2192" spans="1:11">
      <c r="A2192" s="3"/>
      <c r="B2192" s="1"/>
      <c r="C2192" s="1"/>
      <c r="D2192" s="1"/>
      <c r="E2192" s="1"/>
      <c r="F2192" s="1"/>
      <c r="G2192" s="1"/>
      <c r="H2192" s="1"/>
      <c r="J2192" s="1"/>
    </row>
    <row r="2193" spans="1:10">
      <c r="A2193" s="24" t="s">
        <v>27</v>
      </c>
      <c r="B2193" s="27" t="s">
        <v>73</v>
      </c>
      <c r="C2193" s="27" t="s">
        <v>74</v>
      </c>
      <c r="D2193" s="29" t="s">
        <v>75</v>
      </c>
      <c r="E2193" s="29" t="s">
        <v>76</v>
      </c>
      <c r="G2193" s="1"/>
      <c r="H2193" s="1"/>
      <c r="J2193" s="1"/>
    </row>
    <row r="2194" spans="1:10">
      <c r="A2194" s="3"/>
      <c r="B2194" s="31">
        <f>B2191+G2191</f>
        <v>-0.52</v>
      </c>
      <c r="C2194" s="31">
        <f>D2191+I2191</f>
        <v>-0.52</v>
      </c>
      <c r="D2194" s="31">
        <f>C2191+H2191</f>
        <v>0</v>
      </c>
      <c r="E2194" s="31">
        <f>E2191+J2191</f>
        <v>0</v>
      </c>
      <c r="G2194" s="1"/>
      <c r="H2194" s="1"/>
      <c r="I2194" s="1"/>
      <c r="J2194" s="1"/>
    </row>
    <row r="2195" spans="1:10">
      <c r="A2195" s="3"/>
      <c r="B2195" s="1"/>
      <c r="C2195" s="1"/>
      <c r="D2195" s="1"/>
      <c r="E2195" s="1"/>
      <c r="F2195" s="1"/>
      <c r="G2195" s="1"/>
      <c r="H2195" s="1"/>
      <c r="I2195" s="1"/>
      <c r="J2195" s="1"/>
    </row>
    <row r="2196" spans="1:10">
      <c r="A2196" s="24" t="s">
        <v>28</v>
      </c>
      <c r="B2196" s="3" t="s">
        <v>7</v>
      </c>
      <c r="C2196" s="22" t="s">
        <v>8</v>
      </c>
      <c r="D2196" s="3" t="s">
        <v>9</v>
      </c>
      <c r="E2196" s="22" t="s">
        <v>10</v>
      </c>
      <c r="F2196" s="3" t="s">
        <v>11</v>
      </c>
      <c r="G2196" s="1"/>
      <c r="H2196" s="1"/>
      <c r="I2196" s="1"/>
      <c r="J2196" s="1"/>
    </row>
    <row r="2197" spans="1:10">
      <c r="A2197" s="3"/>
      <c r="B2197" s="40">
        <f>E2181</f>
        <v>40</v>
      </c>
      <c r="D2197" s="9">
        <f>(D2199*D2201/H2181)</f>
        <v>391.43749999999994</v>
      </c>
      <c r="F2197" s="40">
        <f>G2181</f>
        <v>40</v>
      </c>
      <c r="G2197" s="1"/>
      <c r="H2197" s="1"/>
      <c r="I2197" s="1"/>
      <c r="J2197" s="1"/>
    </row>
    <row r="2198" spans="1:10">
      <c r="A2198" s="3"/>
      <c r="B2198" s="3" t="s">
        <v>14</v>
      </c>
      <c r="C2198" s="22" t="s">
        <v>13</v>
      </c>
      <c r="D2198" s="3" t="s">
        <v>16</v>
      </c>
      <c r="E2198" s="22" t="s">
        <v>12</v>
      </c>
      <c r="F2198" s="3" t="s">
        <v>18</v>
      </c>
      <c r="G2198" s="1"/>
      <c r="H2198" s="1"/>
      <c r="I2198" s="1"/>
      <c r="J2198" s="1"/>
    </row>
    <row r="2199" spans="1:10">
      <c r="A2199" s="3"/>
      <c r="B2199" s="40">
        <f>D2181</f>
        <v>16</v>
      </c>
      <c r="C2199" s="22" t="s">
        <v>17</v>
      </c>
      <c r="D2199" s="5">
        <f>F2199</f>
        <v>20</v>
      </c>
      <c r="E2199" s="22" t="s">
        <v>15</v>
      </c>
      <c r="F2199" s="40">
        <f>F2181</f>
        <v>20</v>
      </c>
      <c r="G2199" s="1"/>
      <c r="H2199" s="1"/>
      <c r="I2199" s="1"/>
      <c r="J2199" s="1"/>
    </row>
    <row r="2200" spans="1:10">
      <c r="A2200" s="3"/>
      <c r="B2200" s="3" t="s">
        <v>29</v>
      </c>
      <c r="C2200" s="22" t="s">
        <v>19</v>
      </c>
      <c r="D2200" s="3" t="s">
        <v>30</v>
      </c>
      <c r="E2200" s="22" t="s">
        <v>19</v>
      </c>
      <c r="F2200" s="3" t="s">
        <v>31</v>
      </c>
      <c r="G2200" s="1"/>
      <c r="H2200" s="1"/>
      <c r="I2200" s="1"/>
      <c r="J2200" s="1"/>
    </row>
    <row r="2201" spans="1:10">
      <c r="A2201" s="3"/>
      <c r="B2201" s="20">
        <f>B2188</f>
        <v>1.6272056874999997E-3</v>
      </c>
      <c r="C2201" s="1"/>
      <c r="D2201" s="20">
        <f>B2201</f>
        <v>1.6272056874999997E-3</v>
      </c>
      <c r="E2201" s="13"/>
      <c r="F2201" s="13">
        <f>H2181*(F2197+273.15)/F2199</f>
        <v>1.3017645499999997E-3</v>
      </c>
      <c r="G2201" s="1"/>
      <c r="H2201" s="1"/>
      <c r="I2201" s="1"/>
      <c r="J2201" s="1"/>
    </row>
    <row r="2202" spans="1:10">
      <c r="A2202" s="3"/>
      <c r="B2202" s="1"/>
      <c r="C2202" s="1"/>
      <c r="D2202" s="1"/>
      <c r="E2202" s="1"/>
      <c r="F2202" s="1"/>
      <c r="G2202" s="1"/>
      <c r="H2202" s="1"/>
      <c r="I2202" s="1"/>
      <c r="J2202" s="1"/>
    </row>
    <row r="2203" spans="1:10">
      <c r="A2203" s="24" t="s">
        <v>23</v>
      </c>
      <c r="B2203" s="27" t="s">
        <v>73</v>
      </c>
      <c r="C2203" s="29" t="s">
        <v>75</v>
      </c>
      <c r="D2203" s="27" t="s">
        <v>74</v>
      </c>
      <c r="E2203" s="29" t="s">
        <v>76</v>
      </c>
      <c r="F2203" s="11" t="s">
        <v>26</v>
      </c>
      <c r="G2203" s="27" t="s">
        <v>73</v>
      </c>
      <c r="H2203" s="29" t="s">
        <v>75</v>
      </c>
      <c r="I2203" s="27" t="s">
        <v>74</v>
      </c>
      <c r="J2203" s="29" t="s">
        <v>25</v>
      </c>
    </row>
    <row r="2204" spans="1:10">
      <c r="A2204" s="3"/>
      <c r="B2204" s="28">
        <f>H2181*(B2197+273.15)*(LN(D2201/B2201))</f>
        <v>0</v>
      </c>
      <c r="C2204" s="31">
        <f>(C2181*H2181*(D2197-(B2197+273.15)))*100</f>
        <v>1.3017645499999995</v>
      </c>
      <c r="D2204" s="31">
        <f>C2204+B2204</f>
        <v>1.3017645499999995</v>
      </c>
      <c r="E2204" s="31">
        <f>((C2181+1)*H2181*(D2197-(B2197+273.15)))*100</f>
        <v>1.9526468249999991</v>
      </c>
      <c r="F2204" s="1"/>
      <c r="G2204" s="31">
        <f>(H2181*((F2197+273.15)-D2197))*100</f>
        <v>-0.65088227499999973</v>
      </c>
      <c r="H2204" s="31">
        <f>(C2181*H2181*((F2197+273.15)-D2197))*100</f>
        <v>-1.3017645499999995</v>
      </c>
      <c r="I2204" s="31">
        <f>H2204+G2204</f>
        <v>-1.9526468249999991</v>
      </c>
      <c r="J2204" s="31">
        <f>((C2181+1)*H2181*((F2197+273.15)-D2197))*100</f>
        <v>-1.9526468249999991</v>
      </c>
    </row>
    <row r="2205" spans="1:10">
      <c r="A2205" s="3"/>
      <c r="B2205" s="1"/>
      <c r="C2205" s="1"/>
      <c r="D2205" s="1"/>
      <c r="E2205" s="1"/>
      <c r="F2205" s="1"/>
      <c r="G2205" s="1"/>
      <c r="I2205" s="1"/>
      <c r="J2205" s="1"/>
    </row>
    <row r="2206" spans="1:10">
      <c r="A2206" s="24" t="s">
        <v>27</v>
      </c>
      <c r="B2206" s="27" t="s">
        <v>73</v>
      </c>
      <c r="C2206" s="27" t="s">
        <v>74</v>
      </c>
      <c r="D2206" s="29" t="s">
        <v>75</v>
      </c>
      <c r="E2206" s="29" t="s">
        <v>76</v>
      </c>
      <c r="F2206" s="1"/>
      <c r="I2206" s="1"/>
      <c r="J2206" s="1"/>
    </row>
    <row r="2207" spans="1:10">
      <c r="A2207" s="3"/>
      <c r="B2207" s="31">
        <f>B2204+G2204</f>
        <v>-0.65088227499999973</v>
      </c>
      <c r="C2207" s="31">
        <f>D2204+I2204</f>
        <v>-0.65088227499999962</v>
      </c>
      <c r="D2207" s="28">
        <f>C2204+H2204</f>
        <v>0</v>
      </c>
      <c r="E2207" s="28">
        <f>E2204+J2204</f>
        <v>0</v>
      </c>
      <c r="F2207" s="1"/>
      <c r="H2207" s="1"/>
      <c r="I2207" s="1"/>
      <c r="J2207" s="1"/>
    </row>
    <row r="2209" spans="1:11">
      <c r="A2209" s="3" t="s">
        <v>0</v>
      </c>
      <c r="B2209" s="1"/>
      <c r="C2209" s="1"/>
      <c r="D2209" s="1"/>
      <c r="E2209" s="1"/>
      <c r="F2209" s="1"/>
      <c r="G2209" s="1"/>
      <c r="H2209" s="1"/>
      <c r="I2209" s="1"/>
      <c r="J2209" s="1"/>
    </row>
    <row r="2210" spans="1:11">
      <c r="A2210" s="24" t="s">
        <v>1</v>
      </c>
      <c r="B2210" s="3" t="s">
        <v>32</v>
      </c>
      <c r="C2210" s="3" t="s">
        <v>78</v>
      </c>
      <c r="D2210" s="3" t="s">
        <v>60</v>
      </c>
      <c r="E2210" s="3" t="s">
        <v>62</v>
      </c>
      <c r="F2210" s="3" t="s">
        <v>61</v>
      </c>
      <c r="G2210" s="22" t="s">
        <v>33</v>
      </c>
      <c r="H2210" s="46"/>
      <c r="I2210" s="46"/>
      <c r="J2210" s="46"/>
    </row>
    <row r="2211" spans="1:11">
      <c r="A2211" s="3"/>
      <c r="B2211" s="4" t="s">
        <v>34</v>
      </c>
      <c r="C2211" s="5">
        <f>K2211</f>
        <v>2.72</v>
      </c>
      <c r="D2211" s="5">
        <f>K2212</f>
        <v>43.334000000000003</v>
      </c>
      <c r="E2211" s="5">
        <f>K2213</f>
        <v>5.9770000000000003</v>
      </c>
      <c r="F2211" s="5">
        <f>K2214</f>
        <v>0.56699999999999995</v>
      </c>
      <c r="G2211" s="32" t="s">
        <v>35</v>
      </c>
      <c r="H2211" s="46"/>
      <c r="I2211" s="46"/>
      <c r="J2211" s="46"/>
      <c r="K2211" s="1">
        <f>'ITEM Nº2'!H23</f>
        <v>2.72</v>
      </c>
    </row>
    <row r="2212" spans="1:11">
      <c r="A2212" s="3"/>
      <c r="B2212" s="1"/>
      <c r="C2212" s="1"/>
      <c r="D2212" s="1"/>
      <c r="E2212" s="1"/>
      <c r="F2212" s="1"/>
      <c r="G2212" s="1"/>
      <c r="H2212" s="46"/>
      <c r="I2212" s="46"/>
      <c r="J2212" s="46"/>
      <c r="K2212" s="1">
        <f>'ITEM Nº2'!H24</f>
        <v>43.334000000000003</v>
      </c>
    </row>
    <row r="2213" spans="1:11">
      <c r="A2213" s="3" t="s">
        <v>81</v>
      </c>
      <c r="B2213" s="3" t="s">
        <v>36</v>
      </c>
      <c r="C2213" s="3" t="s">
        <v>37</v>
      </c>
      <c r="D2213" s="3" t="s">
        <v>38</v>
      </c>
      <c r="E2213" s="3" t="s">
        <v>39</v>
      </c>
      <c r="F2213" s="3"/>
      <c r="G2213" s="1"/>
      <c r="H2213" s="46"/>
      <c r="I2213" s="46"/>
      <c r="J2213" s="46"/>
      <c r="K2213" s="1">
        <f>'ITEM Nº2'!H25</f>
        <v>5.9770000000000003</v>
      </c>
    </row>
    <row r="2214" spans="1:11">
      <c r="A2214" s="3"/>
      <c r="B2214" s="25">
        <f>ROUND(C2211*2.20462,2)</f>
        <v>6</v>
      </c>
      <c r="C2214" s="25">
        <f>ROUND(D2211*1.8+32,2)</f>
        <v>110</v>
      </c>
      <c r="D2214" s="25">
        <f>ROUND(E2211*(14.6959793/1.03326),2)</f>
        <v>85.01</v>
      </c>
      <c r="E2214" s="25">
        <f>ROUND(F2211*(3.28084^3),2)</f>
        <v>20.02</v>
      </c>
      <c r="F2214" s="13"/>
      <c r="G2214" s="1"/>
      <c r="H2214" s="46"/>
      <c r="I2214" s="46"/>
      <c r="J2214" s="46"/>
      <c r="K2214" s="1">
        <f>'ITEM Nº2'!H26</f>
        <v>0.56699999999999995</v>
      </c>
    </row>
    <row r="2215" spans="1:11">
      <c r="A2215" s="3"/>
      <c r="B2215" s="25"/>
      <c r="C2215" s="23"/>
      <c r="D2215" s="23"/>
      <c r="E2215" s="25"/>
      <c r="G2215" s="1"/>
      <c r="H2215" s="46"/>
      <c r="I2215" s="46"/>
      <c r="J2215" s="46"/>
    </row>
    <row r="2216" spans="1:11">
      <c r="A2216" s="3" t="s">
        <v>82</v>
      </c>
      <c r="B2216" s="23">
        <f>ROUND(B2214,0)</f>
        <v>6</v>
      </c>
      <c r="C2216" s="23">
        <f>ROUND(C2214,0)</f>
        <v>110</v>
      </c>
      <c r="D2216" s="23">
        <f>ROUND(D2214,0)</f>
        <v>85</v>
      </c>
      <c r="E2216" s="23">
        <f>ROUND(E2214,0)</f>
        <v>20</v>
      </c>
      <c r="F2216" s="21"/>
      <c r="G2216" s="1"/>
      <c r="H2216" s="46"/>
      <c r="I2216" s="46"/>
      <c r="J2216" s="46"/>
    </row>
    <row r="2217" spans="1:11">
      <c r="A2217" s="3"/>
      <c r="B2217" s="25"/>
      <c r="C2217" s="23"/>
      <c r="D2217" s="23"/>
      <c r="E2217" s="25"/>
      <c r="G2217" s="1"/>
    </row>
    <row r="2218" spans="1:11">
      <c r="A2218" s="3" t="s">
        <v>40</v>
      </c>
      <c r="B2218" s="3" t="s">
        <v>37</v>
      </c>
      <c r="C2218" s="3" t="s">
        <v>98</v>
      </c>
      <c r="D2218" s="4" t="s">
        <v>97</v>
      </c>
      <c r="E2218" s="3" t="s">
        <v>96</v>
      </c>
      <c r="F2218" s="3" t="s">
        <v>95</v>
      </c>
      <c r="H2218" s="47" t="s">
        <v>89</v>
      </c>
      <c r="I2218" s="48"/>
      <c r="J2218" s="49"/>
    </row>
    <row r="2219" spans="1:11">
      <c r="A2219" s="3"/>
      <c r="B2219" s="17">
        <f>C2216</f>
        <v>110</v>
      </c>
      <c r="C2219" s="1">
        <v>0.25609999999999999</v>
      </c>
      <c r="D2219" s="1">
        <v>28.06</v>
      </c>
      <c r="E2219" s="1">
        <v>1.6029999999999999E-2</v>
      </c>
      <c r="F2219" s="1">
        <f>ROUND(E2216/B2216,3)</f>
        <v>3.3330000000000002</v>
      </c>
      <c r="H2219" s="1"/>
      <c r="I2219" s="1"/>
      <c r="J2219" s="1"/>
    </row>
    <row r="2220" spans="1:11">
      <c r="A2220" s="3"/>
      <c r="B2220" s="3"/>
      <c r="C2220" s="1"/>
      <c r="D2220" s="1"/>
      <c r="E2220" s="1"/>
      <c r="F2220" s="1"/>
      <c r="G2220" s="1"/>
      <c r="H2220" s="1"/>
      <c r="I2220" s="1"/>
      <c r="J2220" s="1"/>
    </row>
    <row r="2221" spans="1:11">
      <c r="A2221" s="3"/>
      <c r="B2221" s="3" t="s">
        <v>38</v>
      </c>
      <c r="C2221" s="3" t="s">
        <v>38</v>
      </c>
      <c r="D2221" s="3" t="s">
        <v>45</v>
      </c>
      <c r="E2221" s="3" t="s">
        <v>46</v>
      </c>
      <c r="F2221" s="4" t="s">
        <v>47</v>
      </c>
      <c r="G2221" s="4" t="s">
        <v>48</v>
      </c>
      <c r="H2221" s="50" t="str">
        <f>IF(E2219=D2225,"líquido saturado",IF(E2219&lt;D2225,"líquido comprimido",IF(E2219&lt;E2225,"mezcla L+V",IF(E2219=E2225,"vapor saturado","vapor recalentado"))))</f>
        <v>líquido comprimido</v>
      </c>
      <c r="I2221" s="51"/>
      <c r="J2221" s="15" t="s">
        <v>99</v>
      </c>
    </row>
    <row r="2222" spans="1:11">
      <c r="A2222" s="3"/>
      <c r="B2222" s="17">
        <f>D2216</f>
        <v>85</v>
      </c>
      <c r="C2222" s="1">
        <v>83.48</v>
      </c>
      <c r="D2222" s="1">
        <v>1.7600000000000001E-2</v>
      </c>
      <c r="E2222" s="1">
        <v>5.2549999999999999</v>
      </c>
      <c r="F2222" s="1">
        <v>284.94</v>
      </c>
      <c r="G2222" s="1">
        <v>1102.7</v>
      </c>
      <c r="J2222" s="1">
        <f>D2219</f>
        <v>28.06</v>
      </c>
    </row>
    <row r="2223" spans="1:11">
      <c r="A2223" s="3"/>
      <c r="B2223" s="1"/>
      <c r="C2223" s="1">
        <v>89.64</v>
      </c>
      <c r="D2223" s="1">
        <v>1.7659999999999999E-2</v>
      </c>
      <c r="E2223" s="1">
        <v>4.9139999999999997</v>
      </c>
      <c r="F2223" s="1">
        <v>290.11</v>
      </c>
      <c r="G2223" s="1">
        <v>1103.7</v>
      </c>
      <c r="H2223" s="35" t="s">
        <v>100</v>
      </c>
      <c r="I2223" s="34" t="str">
        <f>IF(F2219&gt;D2225,IF(F2219&lt;E2225,"mezcla L+V","vapor recalentado"),"líquido comprimido")</f>
        <v>mezcla L+V</v>
      </c>
      <c r="J2223" s="1"/>
    </row>
    <row r="2224" spans="1:11">
      <c r="A2224" s="3"/>
      <c r="B2224" s="1"/>
      <c r="C2224" s="1">
        <f>C2222-C2223</f>
        <v>-6.1599999999999966</v>
      </c>
      <c r="D2224" s="1">
        <f>D2222-D2223</f>
        <v>-5.9999999999997555E-5</v>
      </c>
      <c r="E2224" s="1">
        <f>E2222-E2223</f>
        <v>0.34100000000000019</v>
      </c>
      <c r="F2224" s="1">
        <f>F2222-F2223</f>
        <v>-5.1700000000000159</v>
      </c>
      <c r="G2224" s="1">
        <f>G2222-G2223</f>
        <v>-1</v>
      </c>
      <c r="H2224" s="1"/>
      <c r="I2224" s="1"/>
      <c r="J2224" s="1"/>
    </row>
    <row r="2225" spans="1:10">
      <c r="A2225" s="3"/>
      <c r="B2225" s="1"/>
      <c r="C2225" s="1"/>
      <c r="D2225" s="1">
        <f>ROUND(D2222+(D2224/C2224)*(B2222-C2222),4)</f>
        <v>1.7600000000000001E-2</v>
      </c>
      <c r="E2225" s="1">
        <f>ROUND(E2222+(E2224/C2224)*(B2222-C2222),3)</f>
        <v>5.1710000000000003</v>
      </c>
      <c r="F2225" s="1">
        <f>ROUND(F2222+(F2224/C2224)*(B2222-C2222),2)</f>
        <v>286.22000000000003</v>
      </c>
      <c r="G2225" s="1">
        <f>ROUND(G2222+(G2224/C2224)*(B2222-C2222),1)</f>
        <v>1102.9000000000001</v>
      </c>
      <c r="H2225" s="1"/>
      <c r="I2225" s="1"/>
      <c r="J2225" s="1"/>
    </row>
    <row r="2226" spans="1:10">
      <c r="A2226" s="3"/>
      <c r="B2226" s="1"/>
      <c r="C2226" s="1"/>
      <c r="D2226" s="1"/>
      <c r="E2226" s="1"/>
      <c r="F2226" s="1"/>
      <c r="G2226" s="1"/>
      <c r="H2226" s="1"/>
      <c r="I2226" s="1"/>
      <c r="J2226" s="1"/>
    </row>
    <row r="2227" spans="1:10">
      <c r="A2227" s="3"/>
      <c r="B2227" s="3" t="s">
        <v>45</v>
      </c>
      <c r="C2227" s="3" t="s">
        <v>46</v>
      </c>
      <c r="D2227" s="3" t="s">
        <v>49</v>
      </c>
      <c r="E2227" s="15" t="s">
        <v>50</v>
      </c>
      <c r="F2227" s="11" t="s">
        <v>51</v>
      </c>
      <c r="G2227" s="16" t="s">
        <v>52</v>
      </c>
      <c r="H2227" s="4" t="s">
        <v>53</v>
      </c>
      <c r="I2227" s="4" t="s">
        <v>54</v>
      </c>
      <c r="J2227" s="1"/>
    </row>
    <row r="2228" spans="1:10">
      <c r="A2228" s="3"/>
      <c r="B2228" s="1">
        <f>D2225</f>
        <v>1.7600000000000001E-2</v>
      </c>
      <c r="C2228" s="1">
        <f>E2225</f>
        <v>5.1710000000000003</v>
      </c>
      <c r="D2228" s="1">
        <f>ROUND(((F2219-B2228)/(C2228-B2228)),4)</f>
        <v>0.64329999999999998</v>
      </c>
      <c r="E2228" s="1">
        <f>ROUND((1-D2228)*F2225+G2225*D2228,1)</f>
        <v>811.6</v>
      </c>
      <c r="F2228" s="1"/>
      <c r="G2228" s="1">
        <f>(E2228-J2222)</f>
        <v>783.54000000000008</v>
      </c>
      <c r="H2228" s="1">
        <f>ROUND(D2216*(F2219-E2219)*(0.000947831/0.737562)*144,2)</f>
        <v>52.17</v>
      </c>
      <c r="I2228" s="1">
        <f>G2228+H2228</f>
        <v>835.71</v>
      </c>
      <c r="J2228" s="1"/>
    </row>
    <row r="2229" spans="1:10">
      <c r="A2229" s="3"/>
      <c r="E2229" s="1"/>
      <c r="F2229" s="1"/>
      <c r="G2229" s="1"/>
      <c r="H2229" s="1"/>
      <c r="I2229" s="1"/>
    </row>
    <row r="2230" spans="1:10">
      <c r="A2230" s="3"/>
      <c r="B2230" s="24" t="s">
        <v>55</v>
      </c>
      <c r="C2230" s="12" t="s">
        <v>56</v>
      </c>
      <c r="D2230" s="3" t="s">
        <v>90</v>
      </c>
      <c r="E2230" s="3" t="s">
        <v>91</v>
      </c>
      <c r="F2230" s="4" t="s">
        <v>92</v>
      </c>
      <c r="G2230" s="3" t="s">
        <v>93</v>
      </c>
      <c r="H2230" s="4" t="s">
        <v>94</v>
      </c>
      <c r="I2230" s="16" t="s">
        <v>52</v>
      </c>
      <c r="J2230" s="4" t="s">
        <v>53</v>
      </c>
    </row>
    <row r="2231" spans="1:10">
      <c r="A2231" s="3"/>
      <c r="B2231" s="14"/>
      <c r="C2231" s="21">
        <f>F2219</f>
        <v>3.3330000000000002</v>
      </c>
      <c r="D2231" s="1">
        <v>3.3239999999999998</v>
      </c>
      <c r="E2231" s="1">
        <v>134.6</v>
      </c>
      <c r="F2231" s="1">
        <v>1109.0999999999999</v>
      </c>
      <c r="G2231" s="1">
        <f>E2234</f>
        <v>134.19999999999999</v>
      </c>
      <c r="H2231" s="1">
        <f>F2234</f>
        <v>1109.0999999999999</v>
      </c>
      <c r="I2231" s="1">
        <f>(H2231-E2228)</f>
        <v>297.49999999999989</v>
      </c>
      <c r="J2231" s="1">
        <v>0</v>
      </c>
    </row>
    <row r="2232" spans="1:10">
      <c r="A2232" s="3"/>
      <c r="C2232" s="1"/>
      <c r="D2232" s="1">
        <v>3.1429999999999998</v>
      </c>
      <c r="E2232" s="1">
        <v>143.57</v>
      </c>
      <c r="F2232" s="1">
        <v>1109.9000000000001</v>
      </c>
      <c r="G2232" s="1"/>
      <c r="H2232" s="1"/>
      <c r="I2232" s="1"/>
      <c r="J2232" s="4"/>
    </row>
    <row r="2233" spans="1:10">
      <c r="A2233" s="3"/>
      <c r="C2233" s="1"/>
      <c r="D2233" s="1">
        <f>D2231-D2232</f>
        <v>0.18100000000000005</v>
      </c>
      <c r="E2233" s="1">
        <f>E2231-E2232</f>
        <v>-8.9699999999999989</v>
      </c>
      <c r="F2233" s="1">
        <f>F2231-F2232</f>
        <v>-0.8000000000001819</v>
      </c>
      <c r="G2233" s="1"/>
      <c r="H2233" s="1"/>
      <c r="I2233" s="1"/>
      <c r="J2233" s="5"/>
    </row>
    <row r="2234" spans="1:10">
      <c r="A2234" s="3"/>
      <c r="B2234" s="1"/>
      <c r="C2234" s="1"/>
      <c r="D2234" s="1"/>
      <c r="E2234" s="1">
        <f>ROUND(E2231+(E2233/D2233)*(C2231-D2231),1)</f>
        <v>134.19999999999999</v>
      </c>
      <c r="F2234" s="1">
        <f>ROUND(F2231+(F2233/D2233)*(C2231-D2231),1)</f>
        <v>1109.0999999999999</v>
      </c>
      <c r="G2234" s="1"/>
      <c r="H2234" s="1"/>
      <c r="I2234" s="1"/>
      <c r="J2234" s="5"/>
    </row>
    <row r="2235" spans="1:10">
      <c r="A2235" s="3"/>
    </row>
    <row r="2236" spans="1:10">
      <c r="A2236" s="3"/>
      <c r="B2236" s="4" t="s">
        <v>54</v>
      </c>
    </row>
    <row r="2237" spans="1:10">
      <c r="A2237" s="3"/>
      <c r="B2237" s="1">
        <f>I2231</f>
        <v>297.49999999999989</v>
      </c>
      <c r="I2237" s="5"/>
      <c r="J2237" s="5"/>
    </row>
    <row r="2238" spans="1:10">
      <c r="A2238" s="3"/>
      <c r="I2238" s="5"/>
      <c r="J2238" s="5"/>
    </row>
    <row r="2239" spans="1:10">
      <c r="A2239" s="3" t="s">
        <v>79</v>
      </c>
      <c r="B2239" s="27" t="s">
        <v>57</v>
      </c>
      <c r="C2239" s="27" t="s">
        <v>71</v>
      </c>
      <c r="D2239" s="27" t="s">
        <v>69</v>
      </c>
      <c r="E2239" s="27" t="s">
        <v>68</v>
      </c>
      <c r="F2239" s="27" t="s">
        <v>70</v>
      </c>
      <c r="G2239" s="27" t="s">
        <v>72</v>
      </c>
    </row>
    <row r="2240" spans="1:10">
      <c r="A2240" s="3"/>
      <c r="B2240" s="28">
        <f>G2231</f>
        <v>134.19999999999999</v>
      </c>
      <c r="C2240" s="28">
        <f>ROUND((I2228+B2237)*B2216,1)</f>
        <v>6799.3</v>
      </c>
      <c r="D2240" s="28">
        <f>ROUND((H2228+J2231)*B2216,1)</f>
        <v>313</v>
      </c>
      <c r="E2240" s="28">
        <f>ROUND(B2240*(100/14.50381),1)</f>
        <v>925.3</v>
      </c>
      <c r="F2240" s="28">
        <f>ROUND(D2240*(1/0.947831),1)</f>
        <v>330.2</v>
      </c>
      <c r="G2240" s="28">
        <f>ROUND(C2240*(1/0.947831),1)</f>
        <v>7173.5</v>
      </c>
    </row>
    <row r="2242" spans="1:11">
      <c r="A2242" s="3" t="s">
        <v>177</v>
      </c>
    </row>
    <row r="2243" spans="1:11">
      <c r="A2243" s="3" t="s">
        <v>59</v>
      </c>
      <c r="B2243" s="1"/>
      <c r="C2243" s="1"/>
      <c r="D2243" s="1"/>
      <c r="E2243" s="1"/>
      <c r="F2243" s="1"/>
      <c r="G2243" s="1"/>
      <c r="H2243" s="1"/>
      <c r="I2243" s="1"/>
    </row>
    <row r="2244" spans="1:11">
      <c r="A2244" s="24" t="s">
        <v>1</v>
      </c>
      <c r="B2244" s="3" t="s">
        <v>2</v>
      </c>
      <c r="C2244" s="3" t="s">
        <v>3</v>
      </c>
      <c r="D2244" s="3" t="s">
        <v>14</v>
      </c>
      <c r="E2244" s="3" t="s">
        <v>7</v>
      </c>
      <c r="F2244" s="3" t="s">
        <v>151</v>
      </c>
      <c r="G2244" s="3" t="s">
        <v>11</v>
      </c>
      <c r="H2244" s="19" t="s">
        <v>77</v>
      </c>
    </row>
    <row r="2245" spans="1:11">
      <c r="A2245" s="3"/>
      <c r="B2245" s="3" t="s">
        <v>5</v>
      </c>
      <c r="C2245" s="6">
        <v>2</v>
      </c>
      <c r="D2245" s="1">
        <f>K2245</f>
        <v>15.5</v>
      </c>
      <c r="E2245" s="18">
        <f>K2246</f>
        <v>39.5</v>
      </c>
      <c r="F2245" s="8">
        <f>K2247</f>
        <v>19.5</v>
      </c>
      <c r="G2245" s="1">
        <f>K2248</f>
        <v>39.5</v>
      </c>
      <c r="H2245" s="7">
        <v>8.3139999999999993E-5</v>
      </c>
      <c r="K2245" s="1">
        <f>'ITEM Nº1'!G24</f>
        <v>15.5</v>
      </c>
    </row>
    <row r="2246" spans="1:11">
      <c r="A2246" s="3"/>
      <c r="B2246" s="1"/>
      <c r="C2246" s="1"/>
      <c r="D2246" s="5"/>
      <c r="E2246" s="4"/>
      <c r="F2246" s="5"/>
      <c r="K2246" s="1">
        <f>'ITEM Nº1'!G25</f>
        <v>39.5</v>
      </c>
    </row>
    <row r="2247" spans="1:11">
      <c r="A2247" s="24" t="s">
        <v>6</v>
      </c>
      <c r="B2247" s="3" t="s">
        <v>200</v>
      </c>
      <c r="C2247" s="22" t="s">
        <v>8</v>
      </c>
      <c r="D2247" s="3" t="s">
        <v>9</v>
      </c>
      <c r="E2247" s="22" t="s">
        <v>10</v>
      </c>
      <c r="F2247" s="3" t="s">
        <v>11</v>
      </c>
      <c r="H2247" s="1"/>
      <c r="K2247" s="1">
        <f>'ITEM Nº1'!G26</f>
        <v>19.5</v>
      </c>
    </row>
    <row r="2248" spans="1:11">
      <c r="A2248" s="3"/>
      <c r="B2248" s="40">
        <f>E2245</f>
        <v>39.5</v>
      </c>
      <c r="D2248" s="9">
        <f>((D2250*D2252)/H2245)</f>
        <v>248.51666666666665</v>
      </c>
      <c r="F2248" s="40">
        <f>G2245</f>
        <v>39.5</v>
      </c>
      <c r="K2248" s="1">
        <f>'ITEM Nº1'!G27</f>
        <v>39.5</v>
      </c>
    </row>
    <row r="2249" spans="1:11">
      <c r="A2249" s="3"/>
      <c r="B2249" s="3" t="s">
        <v>201</v>
      </c>
      <c r="C2249" s="22" t="s">
        <v>12</v>
      </c>
      <c r="D2249" s="3" t="s">
        <v>80</v>
      </c>
      <c r="E2249" s="22" t="s">
        <v>13</v>
      </c>
      <c r="F2249" s="3" t="s">
        <v>151</v>
      </c>
    </row>
    <row r="2250" spans="1:11">
      <c r="A2250" s="3"/>
      <c r="B2250" s="40">
        <f>D2245</f>
        <v>15.5</v>
      </c>
      <c r="C2250" s="22" t="s">
        <v>15</v>
      </c>
      <c r="D2250" s="5">
        <f>B2250</f>
        <v>15.5</v>
      </c>
      <c r="E2250" s="22" t="s">
        <v>17</v>
      </c>
      <c r="F2250" s="40">
        <f>F2245</f>
        <v>19.5</v>
      </c>
    </row>
    <row r="2251" spans="1:11">
      <c r="A2251" s="3"/>
      <c r="B2251" s="3" t="s">
        <v>29</v>
      </c>
      <c r="C2251" s="22" t="s">
        <v>19</v>
      </c>
      <c r="D2251" s="3" t="s">
        <v>30</v>
      </c>
      <c r="E2251" s="22" t="s">
        <v>19</v>
      </c>
      <c r="F2251" s="3" t="s">
        <v>31</v>
      </c>
    </row>
    <row r="2252" spans="1:11">
      <c r="A2252" s="3"/>
      <c r="B2252" s="10">
        <f>(H2245*(B2248+273.15)/B2250)</f>
        <v>1.677014258064516E-3</v>
      </c>
      <c r="C2252" s="10"/>
      <c r="D2252" s="10">
        <f>F2252</f>
        <v>1.3330113333333332E-3</v>
      </c>
      <c r="E2252" s="10"/>
      <c r="F2252" s="10">
        <f>(H2245*(F2248+273.15)/F2250)</f>
        <v>1.3330113333333332E-3</v>
      </c>
    </row>
    <row r="2253" spans="1:11">
      <c r="A2253" s="3"/>
      <c r="B2253" s="1"/>
      <c r="C2253" s="1"/>
      <c r="D2253" s="1"/>
      <c r="E2253" s="1"/>
      <c r="F2253" s="1"/>
      <c r="G2253" s="1"/>
      <c r="H2253" s="1"/>
      <c r="I2253" s="1"/>
      <c r="J2253" s="1"/>
    </row>
    <row r="2254" spans="1:11">
      <c r="A2254" s="24" t="s">
        <v>23</v>
      </c>
      <c r="B2254" s="27" t="s">
        <v>73</v>
      </c>
      <c r="C2254" s="29" t="s">
        <v>75</v>
      </c>
      <c r="D2254" s="27" t="s">
        <v>74</v>
      </c>
      <c r="E2254" s="29" t="s">
        <v>76</v>
      </c>
      <c r="F2254" s="11" t="s">
        <v>26</v>
      </c>
      <c r="G2254" s="27" t="s">
        <v>73</v>
      </c>
      <c r="H2254" s="29" t="s">
        <v>75</v>
      </c>
      <c r="I2254" s="27" t="s">
        <v>24</v>
      </c>
      <c r="J2254" s="29" t="s">
        <v>76</v>
      </c>
    </row>
    <row r="2255" spans="1:11">
      <c r="A2255" s="3"/>
      <c r="B2255" s="31">
        <f>ROUND((H2245*(D2248-(B2248+273.15)))*(1/0.01),2)</f>
        <v>-0.53</v>
      </c>
      <c r="C2255" s="31">
        <f>ROUND((C2245*H2245*(D2248-(B2248+273.15)))*(1/0.01),2)</f>
        <v>-1.07</v>
      </c>
      <c r="D2255" s="31">
        <f>C2255+B2255</f>
        <v>-1.6</v>
      </c>
      <c r="E2255" s="31">
        <f>ROUND(((C2245+1)*H2245*(D2248-(B2248+273.15)))*(1/0.01),2)</f>
        <v>-1.6</v>
      </c>
      <c r="F2255" s="10"/>
      <c r="G2255" s="31">
        <f>ROUND(H2245*(F2248+273.15)*(LN(F2252/D2252)),2)</f>
        <v>0</v>
      </c>
      <c r="H2255" s="31">
        <f>ROUND((C2245*H2245*((F2248+273.15)-D2248))*100,2)</f>
        <v>1.07</v>
      </c>
      <c r="I2255" s="31">
        <f>H2255+G2255</f>
        <v>1.07</v>
      </c>
      <c r="J2255" s="31">
        <f>ROUND(((C2245+1)*H2245*((F2248+273.15)-D2248))*100,2)</f>
        <v>1.6</v>
      </c>
    </row>
    <row r="2256" spans="1:11">
      <c r="A2256" s="3"/>
      <c r="B2256" s="1"/>
      <c r="C2256" s="1"/>
      <c r="D2256" s="1"/>
      <c r="E2256" s="1"/>
      <c r="F2256" s="1"/>
      <c r="G2256" s="1"/>
      <c r="H2256" s="1"/>
      <c r="J2256" s="1"/>
    </row>
    <row r="2257" spans="1:10">
      <c r="A2257" s="24" t="s">
        <v>27</v>
      </c>
      <c r="B2257" s="27" t="s">
        <v>73</v>
      </c>
      <c r="C2257" s="27" t="s">
        <v>74</v>
      </c>
      <c r="D2257" s="29" t="s">
        <v>75</v>
      </c>
      <c r="E2257" s="29" t="s">
        <v>76</v>
      </c>
      <c r="G2257" s="1"/>
      <c r="H2257" s="1"/>
      <c r="J2257" s="1"/>
    </row>
    <row r="2258" spans="1:10">
      <c r="A2258" s="3"/>
      <c r="B2258" s="31">
        <f>B2255+G2255</f>
        <v>-0.53</v>
      </c>
      <c r="C2258" s="31">
        <f>D2255+I2255</f>
        <v>-0.53</v>
      </c>
      <c r="D2258" s="31">
        <f>C2255+H2255</f>
        <v>0</v>
      </c>
      <c r="E2258" s="31">
        <f>E2255+J2255</f>
        <v>0</v>
      </c>
      <c r="G2258" s="1"/>
      <c r="H2258" s="1"/>
      <c r="I2258" s="1"/>
      <c r="J2258" s="1"/>
    </row>
    <row r="2259" spans="1:10">
      <c r="A2259" s="3"/>
      <c r="B2259" s="1"/>
      <c r="C2259" s="1"/>
      <c r="D2259" s="1"/>
      <c r="E2259" s="1"/>
      <c r="F2259" s="1"/>
      <c r="G2259" s="1"/>
      <c r="H2259" s="1"/>
      <c r="I2259" s="1"/>
      <c r="J2259" s="1"/>
    </row>
    <row r="2260" spans="1:10">
      <c r="A2260" s="24" t="s">
        <v>28</v>
      </c>
      <c r="B2260" s="3" t="s">
        <v>7</v>
      </c>
      <c r="C2260" s="22" t="s">
        <v>8</v>
      </c>
      <c r="D2260" s="3" t="s">
        <v>9</v>
      </c>
      <c r="E2260" s="22" t="s">
        <v>10</v>
      </c>
      <c r="F2260" s="3" t="s">
        <v>11</v>
      </c>
      <c r="G2260" s="1"/>
      <c r="H2260" s="1"/>
      <c r="I2260" s="1"/>
      <c r="J2260" s="1"/>
    </row>
    <row r="2261" spans="1:10">
      <c r="A2261" s="3"/>
      <c r="B2261" s="40">
        <f>E2245</f>
        <v>39.5</v>
      </c>
      <c r="D2261" s="9">
        <f>(D2263*D2265/H2245)</f>
        <v>393.33387096774197</v>
      </c>
      <c r="F2261" s="40">
        <f>G2245</f>
        <v>39.5</v>
      </c>
      <c r="G2261" s="1"/>
      <c r="H2261" s="1"/>
      <c r="I2261" s="1"/>
      <c r="J2261" s="1"/>
    </row>
    <row r="2262" spans="1:10">
      <c r="A2262" s="3"/>
      <c r="B2262" s="3" t="s">
        <v>14</v>
      </c>
      <c r="C2262" s="22" t="s">
        <v>13</v>
      </c>
      <c r="D2262" s="3" t="s">
        <v>16</v>
      </c>
      <c r="E2262" s="22" t="s">
        <v>12</v>
      </c>
      <c r="F2262" s="3" t="s">
        <v>18</v>
      </c>
      <c r="G2262" s="1"/>
      <c r="H2262" s="1"/>
      <c r="I2262" s="1"/>
      <c r="J2262" s="1"/>
    </row>
    <row r="2263" spans="1:10">
      <c r="A2263" s="3"/>
      <c r="B2263" s="40">
        <f>D2245</f>
        <v>15.5</v>
      </c>
      <c r="C2263" s="22" t="s">
        <v>17</v>
      </c>
      <c r="D2263" s="5">
        <f>F2263</f>
        <v>19.5</v>
      </c>
      <c r="E2263" s="22" t="s">
        <v>15</v>
      </c>
      <c r="F2263" s="40">
        <f>F2245</f>
        <v>19.5</v>
      </c>
      <c r="G2263" s="1"/>
      <c r="H2263" s="1"/>
      <c r="I2263" s="1"/>
      <c r="J2263" s="1"/>
    </row>
    <row r="2264" spans="1:10">
      <c r="A2264" s="3"/>
      <c r="B2264" s="3" t="s">
        <v>29</v>
      </c>
      <c r="C2264" s="22" t="s">
        <v>19</v>
      </c>
      <c r="D2264" s="3" t="s">
        <v>30</v>
      </c>
      <c r="E2264" s="22" t="s">
        <v>19</v>
      </c>
      <c r="F2264" s="3" t="s">
        <v>31</v>
      </c>
      <c r="G2264" s="1"/>
      <c r="H2264" s="1"/>
      <c r="I2264" s="1"/>
      <c r="J2264" s="1"/>
    </row>
    <row r="2265" spans="1:10">
      <c r="A2265" s="3"/>
      <c r="B2265" s="20">
        <f>B2252</f>
        <v>1.677014258064516E-3</v>
      </c>
      <c r="C2265" s="1"/>
      <c r="D2265" s="20">
        <f>B2265</f>
        <v>1.677014258064516E-3</v>
      </c>
      <c r="E2265" s="13"/>
      <c r="F2265" s="13">
        <f>H2245*(F2261+273.15)/F2263</f>
        <v>1.3330113333333332E-3</v>
      </c>
      <c r="G2265" s="1"/>
      <c r="H2265" s="1"/>
      <c r="I2265" s="1"/>
      <c r="J2265" s="1"/>
    </row>
    <row r="2266" spans="1:10">
      <c r="A2266" s="3"/>
      <c r="B2266" s="1"/>
      <c r="C2266" s="1"/>
      <c r="D2266" s="1"/>
      <c r="E2266" s="1"/>
      <c r="F2266" s="1"/>
      <c r="G2266" s="1"/>
      <c r="H2266" s="1"/>
      <c r="I2266" s="1"/>
      <c r="J2266" s="1"/>
    </row>
    <row r="2267" spans="1:10">
      <c r="A2267" s="24" t="s">
        <v>23</v>
      </c>
      <c r="B2267" s="27" t="s">
        <v>73</v>
      </c>
      <c r="C2267" s="29" t="s">
        <v>75</v>
      </c>
      <c r="D2267" s="27" t="s">
        <v>74</v>
      </c>
      <c r="E2267" s="29" t="s">
        <v>76</v>
      </c>
      <c r="F2267" s="11" t="s">
        <v>26</v>
      </c>
      <c r="G2267" s="27" t="s">
        <v>73</v>
      </c>
      <c r="H2267" s="29" t="s">
        <v>75</v>
      </c>
      <c r="I2267" s="27" t="s">
        <v>74</v>
      </c>
      <c r="J2267" s="29" t="s">
        <v>25</v>
      </c>
    </row>
    <row r="2268" spans="1:10">
      <c r="A2268" s="3"/>
      <c r="B2268" s="28">
        <f>H2245*(B2261+273.15)*(LN(D2265/B2265))</f>
        <v>0</v>
      </c>
      <c r="C2268" s="31">
        <f>(C2245*H2245*(D2261-(B2261+273.15)))*100</f>
        <v>1.3416114064516138</v>
      </c>
      <c r="D2268" s="31">
        <f>C2268+B2268</f>
        <v>1.3416114064516138</v>
      </c>
      <c r="E2268" s="31">
        <f>((C2245+1)*H2245*(D2261-(B2261+273.15)))*100</f>
        <v>2.0124171096774206</v>
      </c>
      <c r="F2268" s="1"/>
      <c r="G2268" s="31">
        <f>(H2245*((F2261+273.15)-D2261))*100</f>
        <v>-0.6708057032258069</v>
      </c>
      <c r="H2268" s="31">
        <f>(C2245*H2245*((F2261+273.15)-D2261))*100</f>
        <v>-1.3416114064516138</v>
      </c>
      <c r="I2268" s="31">
        <f>H2268+G2268</f>
        <v>-2.0124171096774206</v>
      </c>
      <c r="J2268" s="31">
        <f>((C2245+1)*H2245*((F2261+273.15)-D2261))*100</f>
        <v>-2.0124171096774206</v>
      </c>
    </row>
    <row r="2269" spans="1:10">
      <c r="A2269" s="3"/>
      <c r="B2269" s="1"/>
      <c r="C2269" s="1"/>
      <c r="D2269" s="1"/>
      <c r="E2269" s="1"/>
      <c r="F2269" s="1"/>
      <c r="G2269" s="1"/>
      <c r="I2269" s="1"/>
      <c r="J2269" s="1"/>
    </row>
    <row r="2270" spans="1:10">
      <c r="A2270" s="24" t="s">
        <v>27</v>
      </c>
      <c r="B2270" s="27" t="s">
        <v>73</v>
      </c>
      <c r="C2270" s="27" t="s">
        <v>74</v>
      </c>
      <c r="D2270" s="29" t="s">
        <v>75</v>
      </c>
      <c r="E2270" s="29" t="s">
        <v>76</v>
      </c>
      <c r="F2270" s="1"/>
      <c r="I2270" s="1"/>
      <c r="J2270" s="1"/>
    </row>
    <row r="2271" spans="1:10">
      <c r="A2271" s="3"/>
      <c r="B2271" s="31">
        <f>B2268+G2268</f>
        <v>-0.6708057032258069</v>
      </c>
      <c r="C2271" s="31">
        <f>D2268+I2268</f>
        <v>-0.67080570322580679</v>
      </c>
      <c r="D2271" s="28">
        <f>C2268+H2268</f>
        <v>0</v>
      </c>
      <c r="E2271" s="28">
        <f>E2268+J2268</f>
        <v>0</v>
      </c>
      <c r="F2271" s="1"/>
      <c r="H2271" s="1"/>
      <c r="I2271" s="1"/>
      <c r="J2271" s="1"/>
    </row>
    <row r="2273" spans="1:11">
      <c r="A2273" s="3" t="s">
        <v>0</v>
      </c>
      <c r="B2273" s="1"/>
      <c r="C2273" s="1"/>
      <c r="D2273" s="1"/>
      <c r="E2273" s="1"/>
      <c r="F2273" s="1"/>
      <c r="G2273" s="1"/>
      <c r="H2273" s="1"/>
      <c r="I2273" s="1"/>
      <c r="J2273" s="1"/>
    </row>
    <row r="2274" spans="1:11">
      <c r="A2274" s="24" t="s">
        <v>1</v>
      </c>
      <c r="B2274" s="3" t="s">
        <v>32</v>
      </c>
      <c r="C2274" s="3" t="s">
        <v>78</v>
      </c>
      <c r="D2274" s="3" t="s">
        <v>60</v>
      </c>
      <c r="E2274" s="3" t="s">
        <v>62</v>
      </c>
      <c r="F2274" s="3" t="s">
        <v>61</v>
      </c>
      <c r="G2274" s="22" t="s">
        <v>33</v>
      </c>
      <c r="H2274" s="46"/>
      <c r="I2274" s="46"/>
      <c r="J2274" s="46"/>
    </row>
    <row r="2275" spans="1:11">
      <c r="A2275" s="3"/>
      <c r="B2275" s="4" t="s">
        <v>34</v>
      </c>
      <c r="C2275" s="5">
        <f>K2275</f>
        <v>3.63</v>
      </c>
      <c r="D2275" s="5">
        <f>K2276</f>
        <v>43.334000000000003</v>
      </c>
      <c r="E2275" s="5">
        <f>K2277</f>
        <v>5.9770000000000003</v>
      </c>
      <c r="F2275" s="5">
        <f>K2278</f>
        <v>0.56699999999999995</v>
      </c>
      <c r="G2275" s="32" t="s">
        <v>35</v>
      </c>
      <c r="H2275" s="46"/>
      <c r="I2275" s="46"/>
      <c r="J2275" s="46"/>
      <c r="K2275" s="1">
        <f>'ITEM Nº2'!I23</f>
        <v>3.63</v>
      </c>
    </row>
    <row r="2276" spans="1:11">
      <c r="A2276" s="3"/>
      <c r="B2276" s="1"/>
      <c r="C2276" s="1"/>
      <c r="D2276" s="1"/>
      <c r="E2276" s="1"/>
      <c r="F2276" s="1"/>
      <c r="G2276" s="1"/>
      <c r="H2276" s="46"/>
      <c r="I2276" s="46"/>
      <c r="J2276" s="46"/>
      <c r="K2276" s="1">
        <f>'ITEM Nº2'!I24</f>
        <v>43.334000000000003</v>
      </c>
    </row>
    <row r="2277" spans="1:11">
      <c r="A2277" s="3" t="s">
        <v>81</v>
      </c>
      <c r="B2277" s="3" t="s">
        <v>36</v>
      </c>
      <c r="C2277" s="3" t="s">
        <v>37</v>
      </c>
      <c r="D2277" s="3" t="s">
        <v>38</v>
      </c>
      <c r="E2277" s="3" t="s">
        <v>39</v>
      </c>
      <c r="F2277" s="3"/>
      <c r="G2277" s="1"/>
      <c r="H2277" s="46"/>
      <c r="I2277" s="46"/>
      <c r="J2277" s="46"/>
      <c r="K2277" s="1">
        <f>'ITEM Nº2'!I25</f>
        <v>5.9770000000000003</v>
      </c>
    </row>
    <row r="2278" spans="1:11">
      <c r="A2278" s="3"/>
      <c r="B2278" s="25">
        <f>ROUND(C2275*2.20462,2)</f>
        <v>8</v>
      </c>
      <c r="C2278" s="25">
        <f>ROUND(D2275*1.8+32,2)</f>
        <v>110</v>
      </c>
      <c r="D2278" s="25">
        <f>ROUND(E2275*(14.6959793/1.03326),2)</f>
        <v>85.01</v>
      </c>
      <c r="E2278" s="25">
        <f>ROUND(F2275*(3.28084^3),2)</f>
        <v>20.02</v>
      </c>
      <c r="F2278" s="13"/>
      <c r="G2278" s="1"/>
      <c r="H2278" s="46"/>
      <c r="I2278" s="46"/>
      <c r="J2278" s="46"/>
      <c r="K2278" s="1">
        <f>'ITEM Nº2'!I26</f>
        <v>0.56699999999999995</v>
      </c>
    </row>
    <row r="2279" spans="1:11">
      <c r="A2279" s="3"/>
      <c r="B2279" s="25"/>
      <c r="C2279" s="23"/>
      <c r="D2279" s="23"/>
      <c r="E2279" s="25"/>
      <c r="G2279" s="1"/>
      <c r="H2279" s="46"/>
      <c r="I2279" s="46"/>
      <c r="J2279" s="46"/>
    </row>
    <row r="2280" spans="1:11">
      <c r="A2280" s="3" t="s">
        <v>82</v>
      </c>
      <c r="B2280" s="23">
        <f>ROUND(B2278,0)</f>
        <v>8</v>
      </c>
      <c r="C2280" s="23">
        <f>ROUND(C2278,0)</f>
        <v>110</v>
      </c>
      <c r="D2280" s="23">
        <f>ROUND(D2278,0)</f>
        <v>85</v>
      </c>
      <c r="E2280" s="23">
        <f>ROUND(E2278,0)</f>
        <v>20</v>
      </c>
      <c r="F2280" s="21"/>
      <c r="G2280" s="1"/>
      <c r="H2280" s="46"/>
      <c r="I2280" s="46"/>
      <c r="J2280" s="46"/>
    </row>
    <row r="2281" spans="1:11">
      <c r="A2281" s="3"/>
      <c r="B2281" s="25"/>
      <c r="C2281" s="23"/>
      <c r="D2281" s="23"/>
      <c r="E2281" s="25"/>
      <c r="G2281" s="1"/>
    </row>
    <row r="2282" spans="1:11">
      <c r="A2282" s="3" t="s">
        <v>40</v>
      </c>
      <c r="B2282" s="3" t="s">
        <v>37</v>
      </c>
      <c r="C2282" s="3" t="s">
        <v>98</v>
      </c>
      <c r="D2282" s="4" t="s">
        <v>97</v>
      </c>
      <c r="E2282" s="3" t="s">
        <v>96</v>
      </c>
      <c r="F2282" s="3" t="s">
        <v>95</v>
      </c>
      <c r="H2282" s="47" t="s">
        <v>89</v>
      </c>
      <c r="I2282" s="48"/>
      <c r="J2282" s="49"/>
    </row>
    <row r="2283" spans="1:11">
      <c r="A2283" s="3"/>
      <c r="B2283" s="17">
        <f>C2280</f>
        <v>110</v>
      </c>
      <c r="C2283" s="1">
        <v>0.25609999999999999</v>
      </c>
      <c r="D2283" s="1">
        <v>28.06</v>
      </c>
      <c r="E2283" s="1">
        <v>1.6029999999999999E-2</v>
      </c>
      <c r="F2283" s="1">
        <f>ROUND(E2280/B2280,3)</f>
        <v>2.5</v>
      </c>
      <c r="H2283" s="1"/>
      <c r="I2283" s="1"/>
      <c r="J2283" s="1"/>
    </row>
    <row r="2284" spans="1:11">
      <c r="A2284" s="3"/>
      <c r="B2284" s="3"/>
      <c r="C2284" s="1"/>
      <c r="D2284" s="1"/>
      <c r="E2284" s="1"/>
      <c r="F2284" s="1"/>
      <c r="G2284" s="1"/>
      <c r="H2284" s="1"/>
      <c r="I2284" s="1"/>
      <c r="J2284" s="1"/>
    </row>
    <row r="2285" spans="1:11">
      <c r="A2285" s="3"/>
      <c r="B2285" s="3" t="s">
        <v>38</v>
      </c>
      <c r="C2285" s="3" t="s">
        <v>38</v>
      </c>
      <c r="D2285" s="3" t="s">
        <v>45</v>
      </c>
      <c r="E2285" s="3" t="s">
        <v>46</v>
      </c>
      <c r="F2285" s="4" t="s">
        <v>47</v>
      </c>
      <c r="G2285" s="4" t="s">
        <v>48</v>
      </c>
      <c r="H2285" s="50" t="str">
        <f>IF(E2283=D2289,"líquido saturado",IF(E2283&lt;D2289,"líquido comprimido",IF(E2283&lt;E2289,"mezcla L+V",IF(E2283=E2289,"vapor saturado","vapor recalentado"))))</f>
        <v>líquido comprimido</v>
      </c>
      <c r="I2285" s="51"/>
      <c r="J2285" s="15" t="s">
        <v>99</v>
      </c>
    </row>
    <row r="2286" spans="1:11">
      <c r="A2286" s="3"/>
      <c r="B2286" s="17">
        <f>D2280</f>
        <v>85</v>
      </c>
      <c r="C2286" s="1">
        <v>83.48</v>
      </c>
      <c r="D2286" s="1">
        <v>1.7600000000000001E-2</v>
      </c>
      <c r="E2286" s="1">
        <v>5.2549999999999999</v>
      </c>
      <c r="F2286" s="1">
        <v>284.94</v>
      </c>
      <c r="G2286" s="1">
        <v>1102.7</v>
      </c>
      <c r="J2286" s="1">
        <f>D2283</f>
        <v>28.06</v>
      </c>
    </row>
    <row r="2287" spans="1:11">
      <c r="A2287" s="3"/>
      <c r="B2287" s="1"/>
      <c r="C2287" s="1">
        <v>89.64</v>
      </c>
      <c r="D2287" s="1">
        <v>1.7659999999999999E-2</v>
      </c>
      <c r="E2287" s="1">
        <v>4.9139999999999997</v>
      </c>
      <c r="F2287" s="1">
        <v>290.11</v>
      </c>
      <c r="G2287" s="1">
        <v>1103.7</v>
      </c>
      <c r="H2287" s="35" t="s">
        <v>100</v>
      </c>
      <c r="I2287" s="34" t="str">
        <f>IF(F2283&gt;D2289,IF(F2283&lt;E2289,"mezcla L+V","vapor recalentado"),"líquido comprimido")</f>
        <v>mezcla L+V</v>
      </c>
      <c r="J2287" s="1"/>
    </row>
    <row r="2288" spans="1:11">
      <c r="A2288" s="3"/>
      <c r="B2288" s="1"/>
      <c r="C2288" s="1">
        <f>C2286-C2287</f>
        <v>-6.1599999999999966</v>
      </c>
      <c r="D2288" s="1">
        <f>D2286-D2287</f>
        <v>-5.9999999999997555E-5</v>
      </c>
      <c r="E2288" s="1">
        <f>E2286-E2287</f>
        <v>0.34100000000000019</v>
      </c>
      <c r="F2288" s="1">
        <f>F2286-F2287</f>
        <v>-5.1700000000000159</v>
      </c>
      <c r="G2288" s="1">
        <f>G2286-G2287</f>
        <v>-1</v>
      </c>
      <c r="H2288" s="1"/>
      <c r="I2288" s="1"/>
      <c r="J2288" s="1"/>
    </row>
    <row r="2289" spans="1:10">
      <c r="A2289" s="3"/>
      <c r="B2289" s="1"/>
      <c r="C2289" s="1"/>
      <c r="D2289" s="1">
        <f>ROUND(D2286+(D2288/C2288)*(B2286-C2286),4)</f>
        <v>1.7600000000000001E-2</v>
      </c>
      <c r="E2289" s="1">
        <f>ROUND(E2286+(E2288/C2288)*(B2286-C2286),3)</f>
        <v>5.1710000000000003</v>
      </c>
      <c r="F2289" s="1">
        <f>ROUND(F2286+(F2288/C2288)*(B2286-C2286),2)</f>
        <v>286.22000000000003</v>
      </c>
      <c r="G2289" s="1">
        <f>ROUND(G2286+(G2288/C2288)*(B2286-C2286),1)</f>
        <v>1102.9000000000001</v>
      </c>
      <c r="H2289" s="1"/>
      <c r="I2289" s="1"/>
      <c r="J2289" s="1"/>
    </row>
    <row r="2290" spans="1:10">
      <c r="A2290" s="3"/>
      <c r="B2290" s="1"/>
      <c r="C2290" s="1"/>
      <c r="D2290" s="1"/>
      <c r="E2290" s="1"/>
      <c r="F2290" s="1"/>
      <c r="G2290" s="1"/>
      <c r="H2290" s="1"/>
      <c r="I2290" s="1"/>
      <c r="J2290" s="1"/>
    </row>
    <row r="2291" spans="1:10">
      <c r="A2291" s="3"/>
      <c r="B2291" s="3" t="s">
        <v>45</v>
      </c>
      <c r="C2291" s="3" t="s">
        <v>46</v>
      </c>
      <c r="D2291" s="3" t="s">
        <v>49</v>
      </c>
      <c r="E2291" s="15" t="s">
        <v>50</v>
      </c>
      <c r="F2291" s="11" t="s">
        <v>51</v>
      </c>
      <c r="G2291" s="16" t="s">
        <v>52</v>
      </c>
      <c r="H2291" s="4" t="s">
        <v>53</v>
      </c>
      <c r="I2291" s="4" t="s">
        <v>54</v>
      </c>
      <c r="J2291" s="1"/>
    </row>
    <row r="2292" spans="1:10">
      <c r="A2292" s="3"/>
      <c r="B2292" s="1">
        <f>D2289</f>
        <v>1.7600000000000001E-2</v>
      </c>
      <c r="C2292" s="1">
        <f>E2289</f>
        <v>5.1710000000000003</v>
      </c>
      <c r="D2292" s="1">
        <f>ROUND(((F2283-B2292)/(C2292-B2292)),4)</f>
        <v>0.48170000000000002</v>
      </c>
      <c r="E2292" s="1">
        <f>ROUND((1-D2292)*F2289+G2289*D2292,1)</f>
        <v>679.6</v>
      </c>
      <c r="F2292" s="1"/>
      <c r="G2292" s="1">
        <f>(E2292-J2286)</f>
        <v>651.54000000000008</v>
      </c>
      <c r="H2292" s="1">
        <f>ROUND(D2280*(F2283-E2283)*(0.000947831/0.737562)*144,2)</f>
        <v>39.07</v>
      </c>
      <c r="I2292" s="1">
        <f>G2292+H2292</f>
        <v>690.61000000000013</v>
      </c>
      <c r="J2292" s="1"/>
    </row>
    <row r="2293" spans="1:10">
      <c r="A2293" s="3"/>
      <c r="E2293" s="1"/>
      <c r="F2293" s="1"/>
      <c r="G2293" s="1"/>
      <c r="H2293" s="1"/>
      <c r="I2293" s="1"/>
    </row>
    <row r="2294" spans="1:10">
      <c r="A2294" s="3"/>
      <c r="B2294" s="24" t="s">
        <v>55</v>
      </c>
      <c r="C2294" s="12" t="s">
        <v>56</v>
      </c>
      <c r="D2294" s="3" t="s">
        <v>90</v>
      </c>
      <c r="E2294" s="3" t="s">
        <v>91</v>
      </c>
      <c r="F2294" s="4" t="s">
        <v>92</v>
      </c>
      <c r="G2294" s="3" t="s">
        <v>93</v>
      </c>
      <c r="H2294" s="4" t="s">
        <v>94</v>
      </c>
      <c r="I2294" s="16" t="s">
        <v>52</v>
      </c>
      <c r="J2294" s="4" t="s">
        <v>53</v>
      </c>
    </row>
    <row r="2295" spans="1:10">
      <c r="A2295" s="3"/>
      <c r="B2295" s="14"/>
      <c r="C2295" s="21">
        <f>F2283</f>
        <v>2.5</v>
      </c>
      <c r="D2295" s="1">
        <v>2.6240000000000001</v>
      </c>
      <c r="E2295" s="1">
        <v>173</v>
      </c>
      <c r="F2295" s="1">
        <v>1112.0999999999999</v>
      </c>
      <c r="G2295" s="1">
        <f>E2298</f>
        <v>182.4</v>
      </c>
      <c r="H2295" s="1">
        <f>F2298</f>
        <v>1112.7</v>
      </c>
      <c r="I2295" s="1">
        <f>(H2295-E2292)</f>
        <v>433.1</v>
      </c>
      <c r="J2295" s="1">
        <v>0</v>
      </c>
    </row>
    <row r="2296" spans="1:10">
      <c r="A2296" s="3"/>
      <c r="C2296" s="1"/>
      <c r="D2296" s="1">
        <v>2.4750000000000001</v>
      </c>
      <c r="E2296" s="1">
        <v>184.27</v>
      </c>
      <c r="F2296" s="1">
        <v>1112.8</v>
      </c>
      <c r="G2296" s="1"/>
      <c r="H2296" s="1"/>
      <c r="I2296" s="1"/>
      <c r="J2296" s="4"/>
    </row>
    <row r="2297" spans="1:10">
      <c r="A2297" s="3"/>
      <c r="C2297" s="1"/>
      <c r="D2297" s="1">
        <f>D2295-D2296</f>
        <v>0.14900000000000002</v>
      </c>
      <c r="E2297" s="1">
        <f>E2295-E2296</f>
        <v>-11.27000000000001</v>
      </c>
      <c r="F2297" s="1">
        <f>F2295-F2296</f>
        <v>-0.70000000000004547</v>
      </c>
      <c r="G2297" s="1"/>
      <c r="H2297" s="1"/>
      <c r="I2297" s="1"/>
      <c r="J2297" s="5"/>
    </row>
    <row r="2298" spans="1:10">
      <c r="A2298" s="3"/>
      <c r="B2298" s="1"/>
      <c r="C2298" s="1"/>
      <c r="D2298" s="1"/>
      <c r="E2298" s="1">
        <f>ROUND(E2295+(E2297/D2297)*(C2295-D2295),1)</f>
        <v>182.4</v>
      </c>
      <c r="F2298" s="1">
        <f>ROUND(F2295+(F2297/D2297)*(C2295-D2295),1)</f>
        <v>1112.7</v>
      </c>
      <c r="G2298" s="1"/>
      <c r="H2298" s="1"/>
      <c r="I2298" s="1"/>
      <c r="J2298" s="5"/>
    </row>
    <row r="2299" spans="1:10">
      <c r="A2299" s="3"/>
    </row>
    <row r="2300" spans="1:10">
      <c r="A2300" s="3"/>
      <c r="B2300" s="4" t="s">
        <v>54</v>
      </c>
    </row>
    <row r="2301" spans="1:10">
      <c r="A2301" s="3"/>
      <c r="B2301" s="1">
        <f>I2295</f>
        <v>433.1</v>
      </c>
      <c r="I2301" s="5"/>
      <c r="J2301" s="5"/>
    </row>
    <row r="2302" spans="1:10">
      <c r="A2302" s="3"/>
      <c r="I2302" s="5"/>
      <c r="J2302" s="5"/>
    </row>
    <row r="2303" spans="1:10">
      <c r="A2303" s="3" t="s">
        <v>79</v>
      </c>
      <c r="B2303" s="27" t="s">
        <v>57</v>
      </c>
      <c r="C2303" s="27" t="s">
        <v>71</v>
      </c>
      <c r="D2303" s="27" t="s">
        <v>69</v>
      </c>
      <c r="E2303" s="27" t="s">
        <v>68</v>
      </c>
      <c r="F2303" s="27" t="s">
        <v>70</v>
      </c>
      <c r="G2303" s="27" t="s">
        <v>72</v>
      </c>
    </row>
    <row r="2304" spans="1:10">
      <c r="A2304" s="3"/>
      <c r="B2304" s="28">
        <f>G2295</f>
        <v>182.4</v>
      </c>
      <c r="C2304" s="28">
        <f>ROUND((I2292+B2301)*B2280,1)</f>
        <v>8989.7000000000007</v>
      </c>
      <c r="D2304" s="28">
        <f>ROUND((H2292+J2295)*B2280,1)</f>
        <v>312.60000000000002</v>
      </c>
      <c r="E2304" s="28">
        <f>ROUND(B2304*(100/14.50381),1)</f>
        <v>1257.5999999999999</v>
      </c>
      <c r="F2304" s="28">
        <f>ROUND(D2304*(1/0.947831),1)</f>
        <v>329.8</v>
      </c>
      <c r="G2304" s="28">
        <f>ROUND(C2304*(1/0.947831),1)</f>
        <v>9484.5</v>
      </c>
    </row>
    <row r="2306" spans="1:11">
      <c r="A2306" s="3" t="s">
        <v>178</v>
      </c>
    </row>
    <row r="2307" spans="1:11">
      <c r="A2307" s="3" t="s">
        <v>59</v>
      </c>
      <c r="B2307" s="1"/>
      <c r="C2307" s="1"/>
      <c r="D2307" s="1"/>
      <c r="E2307" s="1"/>
      <c r="F2307" s="1"/>
      <c r="G2307" s="1"/>
      <c r="H2307" s="1"/>
      <c r="I2307" s="1"/>
    </row>
    <row r="2308" spans="1:11">
      <c r="A2308" s="24" t="s">
        <v>1</v>
      </c>
      <c r="B2308" s="3" t="s">
        <v>2</v>
      </c>
      <c r="C2308" s="3" t="s">
        <v>3</v>
      </c>
      <c r="D2308" s="3" t="s">
        <v>14</v>
      </c>
      <c r="E2308" s="3" t="s">
        <v>7</v>
      </c>
      <c r="F2308" s="3" t="s">
        <v>151</v>
      </c>
      <c r="G2308" s="3" t="s">
        <v>11</v>
      </c>
      <c r="H2308" s="19" t="s">
        <v>77</v>
      </c>
    </row>
    <row r="2309" spans="1:11">
      <c r="A2309" s="3"/>
      <c r="B2309" s="3" t="s">
        <v>5</v>
      </c>
      <c r="C2309" s="6">
        <v>2</v>
      </c>
      <c r="D2309" s="1">
        <f>K2309</f>
        <v>15</v>
      </c>
      <c r="E2309" s="18">
        <f>K2310</f>
        <v>39</v>
      </c>
      <c r="F2309" s="8">
        <f>K2311</f>
        <v>19</v>
      </c>
      <c r="G2309" s="1">
        <f>K2312</f>
        <v>39</v>
      </c>
      <c r="H2309" s="7">
        <v>8.3139999999999993E-5</v>
      </c>
      <c r="K2309" s="1">
        <f>'ITEM Nº1'!H24</f>
        <v>15</v>
      </c>
    </row>
    <row r="2310" spans="1:11">
      <c r="A2310" s="3"/>
      <c r="B2310" s="1"/>
      <c r="C2310" s="1"/>
      <c r="D2310" s="5"/>
      <c r="E2310" s="4"/>
      <c r="F2310" s="5"/>
      <c r="K2310" s="1">
        <f>'ITEM Nº1'!H25</f>
        <v>39</v>
      </c>
    </row>
    <row r="2311" spans="1:11">
      <c r="A2311" s="24" t="s">
        <v>6</v>
      </c>
      <c r="B2311" s="3" t="s">
        <v>200</v>
      </c>
      <c r="C2311" s="22" t="s">
        <v>8</v>
      </c>
      <c r="D2311" s="3" t="s">
        <v>9</v>
      </c>
      <c r="E2311" s="22" t="s">
        <v>10</v>
      </c>
      <c r="F2311" s="3" t="s">
        <v>11</v>
      </c>
      <c r="H2311" s="1"/>
      <c r="K2311" s="1">
        <f>'ITEM Nº1'!H26</f>
        <v>19</v>
      </c>
    </row>
    <row r="2312" spans="1:11">
      <c r="A2312" s="3"/>
      <c r="B2312" s="40">
        <f>E2309</f>
        <v>39</v>
      </c>
      <c r="D2312" s="9">
        <f>((D2314*D2316)/H2309)</f>
        <v>246.43421052631575</v>
      </c>
      <c r="F2312" s="40">
        <f>G2309</f>
        <v>39</v>
      </c>
      <c r="K2312" s="1">
        <f>'ITEM Nº1'!H27</f>
        <v>39</v>
      </c>
    </row>
    <row r="2313" spans="1:11">
      <c r="A2313" s="3"/>
      <c r="B2313" s="3" t="s">
        <v>201</v>
      </c>
      <c r="C2313" s="22" t="s">
        <v>12</v>
      </c>
      <c r="D2313" s="3" t="s">
        <v>80</v>
      </c>
      <c r="E2313" s="22" t="s">
        <v>13</v>
      </c>
      <c r="F2313" s="3" t="s">
        <v>151</v>
      </c>
    </row>
    <row r="2314" spans="1:11">
      <c r="A2314" s="3"/>
      <c r="B2314" s="40">
        <f>D2309</f>
        <v>15</v>
      </c>
      <c r="C2314" s="22" t="s">
        <v>15</v>
      </c>
      <c r="D2314" s="5">
        <f>B2314</f>
        <v>15</v>
      </c>
      <c r="E2314" s="22" t="s">
        <v>17</v>
      </c>
      <c r="F2314" s="40">
        <f>F2309</f>
        <v>19</v>
      </c>
    </row>
    <row r="2315" spans="1:11">
      <c r="A2315" s="3"/>
      <c r="B2315" s="3" t="s">
        <v>29</v>
      </c>
      <c r="C2315" s="22" t="s">
        <v>19</v>
      </c>
      <c r="D2315" s="3" t="s">
        <v>30</v>
      </c>
      <c r="E2315" s="22" t="s">
        <v>19</v>
      </c>
      <c r="F2315" s="3" t="s">
        <v>31</v>
      </c>
    </row>
    <row r="2316" spans="1:11">
      <c r="A2316" s="3"/>
      <c r="B2316" s="10">
        <f>(H2309*(B2312+273.15)/B2314)</f>
        <v>1.7301433999999997E-3</v>
      </c>
      <c r="C2316" s="10"/>
      <c r="D2316" s="10">
        <f>F2316</f>
        <v>1.3659026842105261E-3</v>
      </c>
      <c r="E2316" s="10"/>
      <c r="F2316" s="10">
        <f>(H2309*(F2312+273.15)/F2314)</f>
        <v>1.3659026842105261E-3</v>
      </c>
    </row>
    <row r="2317" spans="1:11">
      <c r="A2317" s="3"/>
      <c r="B2317" s="1"/>
      <c r="C2317" s="1"/>
      <c r="D2317" s="1"/>
      <c r="E2317" s="1"/>
      <c r="F2317" s="1"/>
      <c r="G2317" s="1"/>
      <c r="H2317" s="1"/>
      <c r="I2317" s="1"/>
      <c r="J2317" s="1"/>
    </row>
    <row r="2318" spans="1:11">
      <c r="A2318" s="24" t="s">
        <v>23</v>
      </c>
      <c r="B2318" s="27" t="s">
        <v>73</v>
      </c>
      <c r="C2318" s="29" t="s">
        <v>75</v>
      </c>
      <c r="D2318" s="27" t="s">
        <v>74</v>
      </c>
      <c r="E2318" s="29" t="s">
        <v>76</v>
      </c>
      <c r="F2318" s="11" t="s">
        <v>26</v>
      </c>
      <c r="G2318" s="27" t="s">
        <v>73</v>
      </c>
      <c r="H2318" s="29" t="s">
        <v>75</v>
      </c>
      <c r="I2318" s="27" t="s">
        <v>24</v>
      </c>
      <c r="J2318" s="29" t="s">
        <v>76</v>
      </c>
    </row>
    <row r="2319" spans="1:11">
      <c r="A2319" s="3"/>
      <c r="B2319" s="31">
        <f>ROUND((H2309*(D2312-(B2312+273.15)))*(1/0.01),2)</f>
        <v>-0.55000000000000004</v>
      </c>
      <c r="C2319" s="31">
        <f>ROUND((C2309*H2309*(D2312-(B2312+273.15)))*(1/0.01),2)</f>
        <v>-1.0900000000000001</v>
      </c>
      <c r="D2319" s="31">
        <f>C2319+B2319</f>
        <v>-1.6400000000000001</v>
      </c>
      <c r="E2319" s="31">
        <f>ROUND(((C2309+1)*H2309*(D2312-(B2312+273.15)))*(1/0.01),2)</f>
        <v>-1.64</v>
      </c>
      <c r="F2319" s="10"/>
      <c r="G2319" s="31">
        <f>ROUND(H2309*(F2312+273.15)*(LN(F2316/D2316)),2)</f>
        <v>0</v>
      </c>
      <c r="H2319" s="31">
        <f>ROUND((C2309*H2309*((F2312+273.15)-D2312))*100,2)</f>
        <v>1.0900000000000001</v>
      </c>
      <c r="I2319" s="31">
        <f>H2319+G2319</f>
        <v>1.0900000000000001</v>
      </c>
      <c r="J2319" s="31">
        <f>ROUND(((C2309+1)*H2309*((F2312+273.15)-D2312))*100,2)</f>
        <v>1.64</v>
      </c>
    </row>
    <row r="2320" spans="1:11">
      <c r="A2320" s="3"/>
      <c r="B2320" s="1"/>
      <c r="C2320" s="1"/>
      <c r="D2320" s="1"/>
      <c r="E2320" s="1"/>
      <c r="F2320" s="1"/>
      <c r="G2320" s="1"/>
      <c r="H2320" s="1"/>
      <c r="J2320" s="1"/>
    </row>
    <row r="2321" spans="1:10">
      <c r="A2321" s="24" t="s">
        <v>27</v>
      </c>
      <c r="B2321" s="27" t="s">
        <v>73</v>
      </c>
      <c r="C2321" s="27" t="s">
        <v>74</v>
      </c>
      <c r="D2321" s="29" t="s">
        <v>75</v>
      </c>
      <c r="E2321" s="29" t="s">
        <v>76</v>
      </c>
      <c r="G2321" s="1"/>
      <c r="H2321" s="1"/>
      <c r="J2321" s="1"/>
    </row>
    <row r="2322" spans="1:10">
      <c r="A2322" s="3"/>
      <c r="B2322" s="31">
        <f>B2319+G2319</f>
        <v>-0.55000000000000004</v>
      </c>
      <c r="C2322" s="31">
        <f>D2319+I2319</f>
        <v>-0.55000000000000004</v>
      </c>
      <c r="D2322" s="31">
        <f>C2319+H2319</f>
        <v>0</v>
      </c>
      <c r="E2322" s="31">
        <f>E2319+J2319</f>
        <v>0</v>
      </c>
      <c r="G2322" s="1"/>
      <c r="H2322" s="1"/>
      <c r="I2322" s="1"/>
      <c r="J2322" s="1"/>
    </row>
    <row r="2323" spans="1:10">
      <c r="A2323" s="3"/>
      <c r="B2323" s="1"/>
      <c r="C2323" s="1"/>
      <c r="D2323" s="1"/>
      <c r="E2323" s="1"/>
      <c r="F2323" s="1"/>
      <c r="G2323" s="1"/>
      <c r="H2323" s="1"/>
      <c r="I2323" s="1"/>
      <c r="J2323" s="1"/>
    </row>
    <row r="2324" spans="1:10">
      <c r="A2324" s="24" t="s">
        <v>28</v>
      </c>
      <c r="B2324" s="3" t="s">
        <v>7</v>
      </c>
      <c r="C2324" s="22" t="s">
        <v>8</v>
      </c>
      <c r="D2324" s="3" t="s">
        <v>9</v>
      </c>
      <c r="E2324" s="22" t="s">
        <v>10</v>
      </c>
      <c r="F2324" s="3" t="s">
        <v>11</v>
      </c>
      <c r="G2324" s="1"/>
      <c r="H2324" s="1"/>
      <c r="I2324" s="1"/>
      <c r="J2324" s="1"/>
    </row>
    <row r="2325" spans="1:10">
      <c r="A2325" s="3"/>
      <c r="B2325" s="40">
        <f>E2309</f>
        <v>39</v>
      </c>
      <c r="D2325" s="9">
        <f>(D2327*D2329/H2309)</f>
        <v>395.38999999999993</v>
      </c>
      <c r="F2325" s="40">
        <f>G2309</f>
        <v>39</v>
      </c>
      <c r="G2325" s="1"/>
      <c r="H2325" s="1"/>
      <c r="I2325" s="1"/>
      <c r="J2325" s="1"/>
    </row>
    <row r="2326" spans="1:10">
      <c r="A2326" s="3"/>
      <c r="B2326" s="3" t="s">
        <v>14</v>
      </c>
      <c r="C2326" s="22" t="s">
        <v>13</v>
      </c>
      <c r="D2326" s="3" t="s">
        <v>16</v>
      </c>
      <c r="E2326" s="22" t="s">
        <v>12</v>
      </c>
      <c r="F2326" s="3" t="s">
        <v>18</v>
      </c>
      <c r="G2326" s="1"/>
      <c r="H2326" s="1"/>
      <c r="I2326" s="1"/>
      <c r="J2326" s="1"/>
    </row>
    <row r="2327" spans="1:10">
      <c r="A2327" s="3"/>
      <c r="B2327" s="40">
        <f>D2309</f>
        <v>15</v>
      </c>
      <c r="C2327" s="22" t="s">
        <v>17</v>
      </c>
      <c r="D2327" s="5">
        <f>F2327</f>
        <v>19</v>
      </c>
      <c r="E2327" s="22" t="s">
        <v>15</v>
      </c>
      <c r="F2327" s="40">
        <f>F2309</f>
        <v>19</v>
      </c>
      <c r="G2327" s="1"/>
      <c r="H2327" s="1"/>
      <c r="I2327" s="1"/>
      <c r="J2327" s="1"/>
    </row>
    <row r="2328" spans="1:10">
      <c r="A2328" s="3"/>
      <c r="B2328" s="3" t="s">
        <v>29</v>
      </c>
      <c r="C2328" s="22" t="s">
        <v>19</v>
      </c>
      <c r="D2328" s="3" t="s">
        <v>30</v>
      </c>
      <c r="E2328" s="22" t="s">
        <v>19</v>
      </c>
      <c r="F2328" s="3" t="s">
        <v>31</v>
      </c>
      <c r="G2328" s="1"/>
      <c r="H2328" s="1"/>
      <c r="I2328" s="1"/>
      <c r="J2328" s="1"/>
    </row>
    <row r="2329" spans="1:10">
      <c r="A2329" s="3"/>
      <c r="B2329" s="20">
        <f>B2316</f>
        <v>1.7301433999999997E-3</v>
      </c>
      <c r="C2329" s="1"/>
      <c r="D2329" s="20">
        <f>B2329</f>
        <v>1.7301433999999997E-3</v>
      </c>
      <c r="E2329" s="13"/>
      <c r="F2329" s="13">
        <f>H2309*(F2325+273.15)/F2327</f>
        <v>1.3659026842105261E-3</v>
      </c>
      <c r="G2329" s="1"/>
      <c r="H2329" s="1"/>
      <c r="I2329" s="1"/>
      <c r="J2329" s="1"/>
    </row>
    <row r="2330" spans="1:10">
      <c r="A2330" s="3"/>
      <c r="B2330" s="1"/>
      <c r="C2330" s="1"/>
      <c r="D2330" s="1"/>
      <c r="E2330" s="1"/>
      <c r="F2330" s="1"/>
      <c r="G2330" s="1"/>
      <c r="H2330" s="1"/>
      <c r="I2330" s="1"/>
      <c r="J2330" s="1"/>
    </row>
    <row r="2331" spans="1:10">
      <c r="A2331" s="24" t="s">
        <v>23</v>
      </c>
      <c r="B2331" s="27" t="s">
        <v>73</v>
      </c>
      <c r="C2331" s="29" t="s">
        <v>75</v>
      </c>
      <c r="D2331" s="27" t="s">
        <v>74</v>
      </c>
      <c r="E2331" s="29" t="s">
        <v>76</v>
      </c>
      <c r="F2331" s="11" t="s">
        <v>26</v>
      </c>
      <c r="G2331" s="27" t="s">
        <v>73</v>
      </c>
      <c r="H2331" s="29" t="s">
        <v>75</v>
      </c>
      <c r="I2331" s="27" t="s">
        <v>74</v>
      </c>
      <c r="J2331" s="29" t="s">
        <v>25</v>
      </c>
    </row>
    <row r="2332" spans="1:10">
      <c r="A2332" s="3"/>
      <c r="B2332" s="28">
        <f>H2309*(B2325+273.15)*(LN(D2329/B2329))</f>
        <v>0</v>
      </c>
      <c r="C2332" s="31">
        <f>(C2309*H2309*(D2325-(B2325+273.15)))*100</f>
        <v>1.384114719999999</v>
      </c>
      <c r="D2332" s="31">
        <f>C2332+B2332</f>
        <v>1.384114719999999</v>
      </c>
      <c r="E2332" s="31">
        <f>((C2309+1)*H2309*(D2325-(B2325+273.15)))*100</f>
        <v>2.0761720799999988</v>
      </c>
      <c r="F2332" s="1"/>
      <c r="G2332" s="31">
        <f>(H2309*((F2325+273.15)-D2325))*100</f>
        <v>-0.69205735999999951</v>
      </c>
      <c r="H2332" s="31">
        <f>(C2309*H2309*((F2325+273.15)-D2325))*100</f>
        <v>-1.384114719999999</v>
      </c>
      <c r="I2332" s="31">
        <f>H2332+G2332</f>
        <v>-2.0761720799999983</v>
      </c>
      <c r="J2332" s="31">
        <f>((C2309+1)*H2309*((F2325+273.15)-D2325))*100</f>
        <v>-2.0761720799999988</v>
      </c>
    </row>
    <row r="2333" spans="1:10">
      <c r="A2333" s="3"/>
      <c r="B2333" s="1"/>
      <c r="C2333" s="1"/>
      <c r="D2333" s="1"/>
      <c r="E2333" s="1"/>
      <c r="F2333" s="1"/>
      <c r="G2333" s="1"/>
      <c r="I2333" s="1"/>
      <c r="J2333" s="1"/>
    </row>
    <row r="2334" spans="1:10">
      <c r="A2334" s="24" t="s">
        <v>27</v>
      </c>
      <c r="B2334" s="27" t="s">
        <v>73</v>
      </c>
      <c r="C2334" s="27" t="s">
        <v>74</v>
      </c>
      <c r="D2334" s="29" t="s">
        <v>75</v>
      </c>
      <c r="E2334" s="29" t="s">
        <v>76</v>
      </c>
      <c r="F2334" s="1"/>
      <c r="I2334" s="1"/>
      <c r="J2334" s="1"/>
    </row>
    <row r="2335" spans="1:10">
      <c r="A2335" s="3"/>
      <c r="B2335" s="31">
        <f>B2332+G2332</f>
        <v>-0.69205735999999951</v>
      </c>
      <c r="C2335" s="31">
        <f>D2332+I2332</f>
        <v>-0.69205735999999929</v>
      </c>
      <c r="D2335" s="28">
        <f>C2332+H2332</f>
        <v>0</v>
      </c>
      <c r="E2335" s="28">
        <f>E2332+J2332</f>
        <v>0</v>
      </c>
      <c r="F2335" s="1"/>
      <c r="H2335" s="1"/>
      <c r="I2335" s="1"/>
      <c r="J2335" s="1"/>
    </row>
    <row r="2337" spans="1:11">
      <c r="A2337" s="3" t="s">
        <v>0</v>
      </c>
      <c r="B2337" s="1"/>
      <c r="C2337" s="1"/>
      <c r="D2337" s="1"/>
      <c r="E2337" s="1"/>
      <c r="F2337" s="1"/>
      <c r="G2337" s="1"/>
      <c r="H2337" s="1"/>
      <c r="I2337" s="1"/>
      <c r="J2337" s="1"/>
    </row>
    <row r="2338" spans="1:11">
      <c r="A2338" s="24" t="s">
        <v>1</v>
      </c>
      <c r="B2338" s="3" t="s">
        <v>32</v>
      </c>
      <c r="C2338" s="3" t="s">
        <v>78</v>
      </c>
      <c r="D2338" s="3" t="s">
        <v>60</v>
      </c>
      <c r="E2338" s="3" t="s">
        <v>62</v>
      </c>
      <c r="F2338" s="3" t="s">
        <v>61</v>
      </c>
      <c r="G2338" s="22" t="s">
        <v>33</v>
      </c>
      <c r="H2338" s="46"/>
      <c r="I2338" s="46"/>
      <c r="J2338" s="46"/>
    </row>
    <row r="2339" spans="1:11">
      <c r="A2339" s="3"/>
      <c r="B2339" s="4" t="s">
        <v>34</v>
      </c>
      <c r="C2339" s="5">
        <f>K2339</f>
        <v>3.63</v>
      </c>
      <c r="D2339" s="5">
        <f>K2340</f>
        <v>43.334000000000003</v>
      </c>
      <c r="E2339" s="5">
        <f>K2341</f>
        <v>5.9770000000000003</v>
      </c>
      <c r="F2339" s="5">
        <f>K2342</f>
        <v>0.56699999999999995</v>
      </c>
      <c r="G2339" s="32" t="s">
        <v>35</v>
      </c>
      <c r="H2339" s="46"/>
      <c r="I2339" s="46"/>
      <c r="J2339" s="46"/>
      <c r="K2339" s="1">
        <f>'ITEM Nº2'!J23</f>
        <v>3.63</v>
      </c>
    </row>
    <row r="2340" spans="1:11">
      <c r="A2340" s="3"/>
      <c r="B2340" s="1"/>
      <c r="C2340" s="1"/>
      <c r="D2340" s="1"/>
      <c r="E2340" s="1"/>
      <c r="F2340" s="1"/>
      <c r="G2340" s="1"/>
      <c r="H2340" s="46"/>
      <c r="I2340" s="46"/>
      <c r="J2340" s="46"/>
      <c r="K2340" s="1">
        <f>'ITEM Nº2'!J24</f>
        <v>43.334000000000003</v>
      </c>
    </row>
    <row r="2341" spans="1:11">
      <c r="A2341" s="3" t="s">
        <v>81</v>
      </c>
      <c r="B2341" s="3" t="s">
        <v>36</v>
      </c>
      <c r="C2341" s="3" t="s">
        <v>37</v>
      </c>
      <c r="D2341" s="3" t="s">
        <v>38</v>
      </c>
      <c r="E2341" s="3" t="s">
        <v>39</v>
      </c>
      <c r="F2341" s="3"/>
      <c r="G2341" s="1"/>
      <c r="H2341" s="46"/>
      <c r="I2341" s="46"/>
      <c r="J2341" s="46"/>
      <c r="K2341" s="1">
        <f>'ITEM Nº2'!J25</f>
        <v>5.9770000000000003</v>
      </c>
    </row>
    <row r="2342" spans="1:11">
      <c r="A2342" s="3"/>
      <c r="B2342" s="25">
        <f>ROUND(C2339*2.20462,2)</f>
        <v>8</v>
      </c>
      <c r="C2342" s="25">
        <f>ROUND(D2339*1.8+32,2)</f>
        <v>110</v>
      </c>
      <c r="D2342" s="25">
        <f>ROUND(E2339*(14.6959793/1.03326),2)</f>
        <v>85.01</v>
      </c>
      <c r="E2342" s="25">
        <f>ROUND(F2339*(3.28084^3),2)</f>
        <v>20.02</v>
      </c>
      <c r="F2342" s="13"/>
      <c r="G2342" s="1"/>
      <c r="H2342" s="46"/>
      <c r="I2342" s="46"/>
      <c r="J2342" s="46"/>
      <c r="K2342" s="1">
        <f>'ITEM Nº2'!J26</f>
        <v>0.56699999999999995</v>
      </c>
    </row>
    <row r="2343" spans="1:11">
      <c r="A2343" s="3"/>
      <c r="B2343" s="25"/>
      <c r="C2343" s="23"/>
      <c r="D2343" s="23"/>
      <c r="E2343" s="25"/>
      <c r="G2343" s="1"/>
      <c r="H2343" s="46"/>
      <c r="I2343" s="46"/>
      <c r="J2343" s="46"/>
    </row>
    <row r="2344" spans="1:11">
      <c r="A2344" s="3" t="s">
        <v>82</v>
      </c>
      <c r="B2344" s="23">
        <f>ROUND(B2342,0)</f>
        <v>8</v>
      </c>
      <c r="C2344" s="23">
        <f>ROUND(C2342,0)</f>
        <v>110</v>
      </c>
      <c r="D2344" s="23">
        <f>ROUND(D2342,0)</f>
        <v>85</v>
      </c>
      <c r="E2344" s="23">
        <f>ROUND(E2342,0)</f>
        <v>20</v>
      </c>
      <c r="F2344" s="21"/>
      <c r="G2344" s="1"/>
      <c r="H2344" s="46"/>
      <c r="I2344" s="46"/>
      <c r="J2344" s="46"/>
    </row>
    <row r="2345" spans="1:11">
      <c r="A2345" s="3"/>
      <c r="B2345" s="25"/>
      <c r="C2345" s="23"/>
      <c r="D2345" s="23"/>
      <c r="E2345" s="25"/>
      <c r="G2345" s="1"/>
    </row>
    <row r="2346" spans="1:11">
      <c r="A2346" s="3" t="s">
        <v>40</v>
      </c>
      <c r="B2346" s="3" t="s">
        <v>37</v>
      </c>
      <c r="C2346" s="3" t="s">
        <v>98</v>
      </c>
      <c r="D2346" s="4" t="s">
        <v>97</v>
      </c>
      <c r="E2346" s="3" t="s">
        <v>96</v>
      </c>
      <c r="F2346" s="3" t="s">
        <v>95</v>
      </c>
      <c r="H2346" s="47" t="s">
        <v>89</v>
      </c>
      <c r="I2346" s="48"/>
      <c r="J2346" s="49"/>
    </row>
    <row r="2347" spans="1:11">
      <c r="A2347" s="3"/>
      <c r="B2347" s="17">
        <f>C2344</f>
        <v>110</v>
      </c>
      <c r="C2347" s="1">
        <v>0.25609999999999999</v>
      </c>
      <c r="D2347" s="1">
        <v>28.06</v>
      </c>
      <c r="E2347" s="1">
        <v>1.6029999999999999E-2</v>
      </c>
      <c r="F2347" s="1">
        <f>ROUND(E2344/B2344,3)</f>
        <v>2.5</v>
      </c>
      <c r="H2347" s="1"/>
      <c r="I2347" s="1"/>
      <c r="J2347" s="1"/>
    </row>
    <row r="2348" spans="1:11">
      <c r="A2348" s="3"/>
      <c r="B2348" s="3"/>
      <c r="C2348" s="1"/>
      <c r="D2348" s="1"/>
      <c r="E2348" s="1"/>
      <c r="F2348" s="1"/>
      <c r="G2348" s="1"/>
      <c r="H2348" s="1"/>
      <c r="I2348" s="1"/>
      <c r="J2348" s="1"/>
    </row>
    <row r="2349" spans="1:11">
      <c r="A2349" s="3"/>
      <c r="B2349" s="3" t="s">
        <v>38</v>
      </c>
      <c r="C2349" s="3" t="s">
        <v>38</v>
      </c>
      <c r="D2349" s="3" t="s">
        <v>45</v>
      </c>
      <c r="E2349" s="3" t="s">
        <v>46</v>
      </c>
      <c r="F2349" s="4" t="s">
        <v>47</v>
      </c>
      <c r="G2349" s="4" t="s">
        <v>48</v>
      </c>
      <c r="H2349" s="50" t="str">
        <f>IF(E2347=D2353,"líquido saturado",IF(E2347&lt;D2353,"líquido comprimido",IF(E2347&lt;E2353,"mezcla L+V",IF(E2347=E2353,"vapor saturado","vapor recalentado"))))</f>
        <v>líquido comprimido</v>
      </c>
      <c r="I2349" s="51"/>
      <c r="J2349" s="15" t="s">
        <v>99</v>
      </c>
    </row>
    <row r="2350" spans="1:11">
      <c r="A2350" s="3"/>
      <c r="B2350" s="17">
        <f>D2344</f>
        <v>85</v>
      </c>
      <c r="C2350" s="1">
        <v>83.48</v>
      </c>
      <c r="D2350" s="1">
        <v>1.7600000000000001E-2</v>
      </c>
      <c r="E2350" s="1">
        <v>5.2549999999999999</v>
      </c>
      <c r="F2350" s="1">
        <v>284.94</v>
      </c>
      <c r="G2350" s="1">
        <v>1102.7</v>
      </c>
      <c r="J2350" s="1">
        <f>D2347</f>
        <v>28.06</v>
      </c>
    </row>
    <row r="2351" spans="1:11">
      <c r="A2351" s="3"/>
      <c r="B2351" s="1"/>
      <c r="C2351" s="1">
        <v>89.64</v>
      </c>
      <c r="D2351" s="1">
        <v>1.7659999999999999E-2</v>
      </c>
      <c r="E2351" s="1">
        <v>4.9139999999999997</v>
      </c>
      <c r="F2351" s="1">
        <v>290.11</v>
      </c>
      <c r="G2351" s="1">
        <v>1103.7</v>
      </c>
      <c r="H2351" s="35" t="s">
        <v>100</v>
      </c>
      <c r="I2351" s="34" t="str">
        <f>IF(F2347&gt;D2353,IF(F2347&lt;E2353,"mezcla L+V","vapor recalentado"),"líquido comprimido")</f>
        <v>mezcla L+V</v>
      </c>
      <c r="J2351" s="1"/>
    </row>
    <row r="2352" spans="1:11">
      <c r="A2352" s="3"/>
      <c r="B2352" s="1"/>
      <c r="C2352" s="1">
        <f>C2350-C2351</f>
        <v>-6.1599999999999966</v>
      </c>
      <c r="D2352" s="1">
        <f>D2350-D2351</f>
        <v>-5.9999999999997555E-5</v>
      </c>
      <c r="E2352" s="1">
        <f>E2350-E2351</f>
        <v>0.34100000000000019</v>
      </c>
      <c r="F2352" s="1">
        <f>F2350-F2351</f>
        <v>-5.1700000000000159</v>
      </c>
      <c r="G2352" s="1">
        <f>G2350-G2351</f>
        <v>-1</v>
      </c>
      <c r="H2352" s="1"/>
      <c r="I2352" s="1"/>
      <c r="J2352" s="1"/>
    </row>
    <row r="2353" spans="1:10">
      <c r="A2353" s="3"/>
      <c r="B2353" s="1"/>
      <c r="C2353" s="1"/>
      <c r="D2353" s="1">
        <f>ROUND(D2350+(D2352/C2352)*(B2350-C2350),4)</f>
        <v>1.7600000000000001E-2</v>
      </c>
      <c r="E2353" s="1">
        <f>ROUND(E2350+(E2352/C2352)*(B2350-C2350),3)</f>
        <v>5.1710000000000003</v>
      </c>
      <c r="F2353" s="1">
        <f>ROUND(F2350+(F2352/C2352)*(B2350-C2350),2)</f>
        <v>286.22000000000003</v>
      </c>
      <c r="G2353" s="1">
        <f>ROUND(G2350+(G2352/C2352)*(B2350-C2350),1)</f>
        <v>1102.9000000000001</v>
      </c>
      <c r="H2353" s="1"/>
      <c r="I2353" s="1"/>
      <c r="J2353" s="1"/>
    </row>
    <row r="2354" spans="1:10">
      <c r="A2354" s="3"/>
      <c r="B2354" s="1"/>
      <c r="C2354" s="1"/>
      <c r="D2354" s="1"/>
      <c r="E2354" s="1"/>
      <c r="F2354" s="1"/>
      <c r="G2354" s="1"/>
      <c r="H2354" s="1"/>
      <c r="I2354" s="1"/>
      <c r="J2354" s="1"/>
    </row>
    <row r="2355" spans="1:10">
      <c r="A2355" s="3"/>
      <c r="B2355" s="3" t="s">
        <v>45</v>
      </c>
      <c r="C2355" s="3" t="s">
        <v>46</v>
      </c>
      <c r="D2355" s="3" t="s">
        <v>49</v>
      </c>
      <c r="E2355" s="15" t="s">
        <v>50</v>
      </c>
      <c r="F2355" s="11" t="s">
        <v>51</v>
      </c>
      <c r="G2355" s="16" t="s">
        <v>52</v>
      </c>
      <c r="H2355" s="4" t="s">
        <v>53</v>
      </c>
      <c r="I2355" s="4" t="s">
        <v>54</v>
      </c>
      <c r="J2355" s="1"/>
    </row>
    <row r="2356" spans="1:10">
      <c r="A2356" s="3"/>
      <c r="B2356" s="1">
        <f>D2353</f>
        <v>1.7600000000000001E-2</v>
      </c>
      <c r="C2356" s="1">
        <f>E2353</f>
        <v>5.1710000000000003</v>
      </c>
      <c r="D2356" s="1">
        <f>ROUND(((F2347-B2356)/(C2356-B2356)),4)</f>
        <v>0.48170000000000002</v>
      </c>
      <c r="E2356" s="1">
        <f>ROUND((1-D2356)*F2353+G2353*D2356,1)</f>
        <v>679.6</v>
      </c>
      <c r="F2356" s="1"/>
      <c r="G2356" s="1">
        <f>(E2356-J2350)</f>
        <v>651.54000000000008</v>
      </c>
      <c r="H2356" s="1">
        <f>ROUND(D2344*(F2347-E2347)*(0.000947831/0.737562)*144,2)</f>
        <v>39.07</v>
      </c>
      <c r="I2356" s="1">
        <f>G2356+H2356</f>
        <v>690.61000000000013</v>
      </c>
      <c r="J2356" s="1"/>
    </row>
    <row r="2357" spans="1:10">
      <c r="A2357" s="3"/>
      <c r="E2357" s="1"/>
      <c r="F2357" s="1"/>
      <c r="G2357" s="1"/>
      <c r="H2357" s="1"/>
      <c r="I2357" s="1"/>
    </row>
    <row r="2358" spans="1:10">
      <c r="A2358" s="3"/>
      <c r="B2358" s="24" t="s">
        <v>55</v>
      </c>
      <c r="C2358" s="12" t="s">
        <v>56</v>
      </c>
      <c r="D2358" s="3" t="s">
        <v>90</v>
      </c>
      <c r="E2358" s="3" t="s">
        <v>91</v>
      </c>
      <c r="F2358" s="4" t="s">
        <v>92</v>
      </c>
      <c r="G2358" s="3" t="s">
        <v>93</v>
      </c>
      <c r="H2358" s="4" t="s">
        <v>94</v>
      </c>
      <c r="I2358" s="16" t="s">
        <v>52</v>
      </c>
      <c r="J2358" s="4" t="s">
        <v>53</v>
      </c>
    </row>
    <row r="2359" spans="1:10">
      <c r="A2359" s="3"/>
      <c r="B2359" s="14"/>
      <c r="C2359" s="21">
        <f>F2347</f>
        <v>2.5</v>
      </c>
      <c r="D2359" s="1">
        <v>2.6240000000000001</v>
      </c>
      <c r="E2359" s="1">
        <v>173</v>
      </c>
      <c r="F2359" s="1">
        <v>1112.0999999999999</v>
      </c>
      <c r="G2359" s="1">
        <f>E2362</f>
        <v>182.4</v>
      </c>
      <c r="H2359" s="1">
        <f>F2362</f>
        <v>1112.7</v>
      </c>
      <c r="I2359" s="1">
        <f>(H2359-E2356)</f>
        <v>433.1</v>
      </c>
      <c r="J2359" s="1">
        <v>0</v>
      </c>
    </row>
    <row r="2360" spans="1:10">
      <c r="A2360" s="3"/>
      <c r="C2360" s="1"/>
      <c r="D2360" s="1">
        <v>2.4750000000000001</v>
      </c>
      <c r="E2360" s="1">
        <v>184.27</v>
      </c>
      <c r="F2360" s="1">
        <v>1112.8</v>
      </c>
      <c r="G2360" s="1"/>
      <c r="H2360" s="1"/>
      <c r="I2360" s="1"/>
      <c r="J2360" s="4"/>
    </row>
    <row r="2361" spans="1:10">
      <c r="A2361" s="3"/>
      <c r="C2361" s="1"/>
      <c r="D2361" s="1">
        <f>D2359-D2360</f>
        <v>0.14900000000000002</v>
      </c>
      <c r="E2361" s="1">
        <f>E2359-E2360</f>
        <v>-11.27000000000001</v>
      </c>
      <c r="F2361" s="1">
        <f>F2359-F2360</f>
        <v>-0.70000000000004547</v>
      </c>
      <c r="G2361" s="1"/>
      <c r="H2361" s="1"/>
      <c r="I2361" s="1"/>
      <c r="J2361" s="5"/>
    </row>
    <row r="2362" spans="1:10">
      <c r="A2362" s="3"/>
      <c r="B2362" s="1"/>
      <c r="C2362" s="1"/>
      <c r="D2362" s="1"/>
      <c r="E2362" s="1">
        <f>ROUND(E2359+(E2361/D2361)*(C2359-D2359),1)</f>
        <v>182.4</v>
      </c>
      <c r="F2362" s="1">
        <f>ROUND(F2359+(F2361/D2361)*(C2359-D2359),1)</f>
        <v>1112.7</v>
      </c>
      <c r="G2362" s="1"/>
      <c r="H2362" s="1"/>
      <c r="I2362" s="1"/>
      <c r="J2362" s="5"/>
    </row>
    <row r="2363" spans="1:10">
      <c r="A2363" s="3"/>
    </row>
    <row r="2364" spans="1:10">
      <c r="A2364" s="3"/>
      <c r="B2364" s="4" t="s">
        <v>54</v>
      </c>
    </row>
    <row r="2365" spans="1:10">
      <c r="A2365" s="3"/>
      <c r="B2365" s="1">
        <f>I2359</f>
        <v>433.1</v>
      </c>
      <c r="I2365" s="5"/>
      <c r="J2365" s="5"/>
    </row>
    <row r="2366" spans="1:10">
      <c r="A2366" s="3"/>
      <c r="I2366" s="5"/>
      <c r="J2366" s="5"/>
    </row>
    <row r="2367" spans="1:10">
      <c r="A2367" s="3" t="s">
        <v>79</v>
      </c>
      <c r="B2367" s="27" t="s">
        <v>57</v>
      </c>
      <c r="C2367" s="27" t="s">
        <v>71</v>
      </c>
      <c r="D2367" s="27" t="s">
        <v>69</v>
      </c>
      <c r="E2367" s="27" t="s">
        <v>68</v>
      </c>
      <c r="F2367" s="27" t="s">
        <v>70</v>
      </c>
      <c r="G2367" s="27" t="s">
        <v>72</v>
      </c>
    </row>
    <row r="2368" spans="1:10">
      <c r="A2368" s="3"/>
      <c r="B2368" s="28">
        <f>G2359</f>
        <v>182.4</v>
      </c>
      <c r="C2368" s="28">
        <f>ROUND((I2356+B2365)*B2344,1)</f>
        <v>8989.7000000000007</v>
      </c>
      <c r="D2368" s="28">
        <f>ROUND((H2356+J2359)*B2344,1)</f>
        <v>312.60000000000002</v>
      </c>
      <c r="E2368" s="28">
        <f>ROUND(B2368*(100/14.50381),1)</f>
        <v>1257.5999999999999</v>
      </c>
      <c r="F2368" s="28">
        <f>ROUND(D2368*(1/0.947831),1)</f>
        <v>329.8</v>
      </c>
      <c r="G2368" s="28">
        <f>ROUND(C2368*(1/0.947831),1)</f>
        <v>9484.5</v>
      </c>
    </row>
    <row r="2370" spans="1:11">
      <c r="A2370" s="3" t="s">
        <v>179</v>
      </c>
    </row>
    <row r="2371" spans="1:11">
      <c r="A2371" s="3" t="s">
        <v>59</v>
      </c>
      <c r="B2371" s="1"/>
      <c r="C2371" s="1"/>
      <c r="D2371" s="1"/>
      <c r="E2371" s="1"/>
      <c r="F2371" s="1"/>
      <c r="G2371" s="1"/>
      <c r="H2371" s="1"/>
      <c r="I2371" s="1"/>
    </row>
    <row r="2372" spans="1:11">
      <c r="A2372" s="24" t="s">
        <v>1</v>
      </c>
      <c r="B2372" s="3" t="s">
        <v>2</v>
      </c>
      <c r="C2372" s="3" t="s">
        <v>3</v>
      </c>
      <c r="D2372" s="3" t="s">
        <v>14</v>
      </c>
      <c r="E2372" s="3" t="s">
        <v>7</v>
      </c>
      <c r="F2372" s="3" t="s">
        <v>151</v>
      </c>
      <c r="G2372" s="3" t="s">
        <v>11</v>
      </c>
      <c r="H2372" s="19" t="s">
        <v>77</v>
      </c>
    </row>
    <row r="2373" spans="1:11">
      <c r="A2373" s="3"/>
      <c r="B2373" s="3" t="s">
        <v>5</v>
      </c>
      <c r="C2373" s="6">
        <v>2</v>
      </c>
      <c r="D2373" s="1">
        <f>K2373</f>
        <v>14.5</v>
      </c>
      <c r="E2373" s="18">
        <f>K2374</f>
        <v>38.5</v>
      </c>
      <c r="F2373" s="8">
        <f>K2375</f>
        <v>18.5</v>
      </c>
      <c r="G2373" s="1">
        <f>K2376</f>
        <v>38.5</v>
      </c>
      <c r="H2373" s="7">
        <v>8.3139999999999993E-5</v>
      </c>
      <c r="K2373" s="1">
        <f>'ITEM Nº1'!I24</f>
        <v>14.5</v>
      </c>
    </row>
    <row r="2374" spans="1:11">
      <c r="A2374" s="3"/>
      <c r="B2374" s="1"/>
      <c r="C2374" s="1"/>
      <c r="D2374" s="5"/>
      <c r="E2374" s="4"/>
      <c r="F2374" s="5"/>
      <c r="K2374" s="1">
        <f>'ITEM Nº1'!I25</f>
        <v>38.5</v>
      </c>
    </row>
    <row r="2375" spans="1:11">
      <c r="A2375" s="24" t="s">
        <v>6</v>
      </c>
      <c r="B2375" s="3" t="s">
        <v>200</v>
      </c>
      <c r="C2375" s="22" t="s">
        <v>8</v>
      </c>
      <c r="D2375" s="3" t="s">
        <v>9</v>
      </c>
      <c r="E2375" s="22" t="s">
        <v>10</v>
      </c>
      <c r="F2375" s="3" t="s">
        <v>11</v>
      </c>
      <c r="H2375" s="1"/>
      <c r="K2375" s="1">
        <f>'ITEM Nº1'!I26</f>
        <v>18.5</v>
      </c>
    </row>
    <row r="2376" spans="1:11">
      <c r="A2376" s="3"/>
      <c r="B2376" s="40">
        <f>E2373</f>
        <v>38.5</v>
      </c>
      <c r="D2376" s="9">
        <f>((D2378*D2380)/H2373)</f>
        <v>244.26621621621621</v>
      </c>
      <c r="F2376" s="40">
        <f>G2373</f>
        <v>38.5</v>
      </c>
      <c r="K2376" s="1">
        <f>'ITEM Nº1'!I27</f>
        <v>38.5</v>
      </c>
    </row>
    <row r="2377" spans="1:11">
      <c r="A2377" s="3"/>
      <c r="B2377" s="3" t="s">
        <v>201</v>
      </c>
      <c r="C2377" s="22" t="s">
        <v>12</v>
      </c>
      <c r="D2377" s="3" t="s">
        <v>80</v>
      </c>
      <c r="E2377" s="22" t="s">
        <v>13</v>
      </c>
      <c r="F2377" s="3" t="s">
        <v>151</v>
      </c>
    </row>
    <row r="2378" spans="1:11">
      <c r="A2378" s="3"/>
      <c r="B2378" s="40">
        <f>D2373</f>
        <v>14.5</v>
      </c>
      <c r="C2378" s="22" t="s">
        <v>15</v>
      </c>
      <c r="D2378" s="5">
        <f>B2378</f>
        <v>14.5</v>
      </c>
      <c r="E2378" s="22" t="s">
        <v>17</v>
      </c>
      <c r="F2378" s="40">
        <f>F2373</f>
        <v>18.5</v>
      </c>
    </row>
    <row r="2379" spans="1:11">
      <c r="A2379" s="3"/>
      <c r="B2379" s="3" t="s">
        <v>29</v>
      </c>
      <c r="C2379" s="22" t="s">
        <v>19</v>
      </c>
      <c r="D2379" s="3" t="s">
        <v>30</v>
      </c>
      <c r="E2379" s="22" t="s">
        <v>19</v>
      </c>
      <c r="F2379" s="3" t="s">
        <v>31</v>
      </c>
    </row>
    <row r="2380" spans="1:11">
      <c r="A2380" s="3"/>
      <c r="B2380" s="10">
        <f>(H2373*(B2376+273.15)/B2378)</f>
        <v>1.7869366206896549E-3</v>
      </c>
      <c r="C2380" s="10"/>
      <c r="D2380" s="10">
        <f>F2380</f>
        <v>1.4005719459459457E-3</v>
      </c>
      <c r="E2380" s="10"/>
      <c r="F2380" s="10">
        <f>(H2373*(F2376+273.15)/F2378)</f>
        <v>1.4005719459459457E-3</v>
      </c>
    </row>
    <row r="2381" spans="1:11">
      <c r="A2381" s="3"/>
      <c r="B2381" s="1"/>
      <c r="C2381" s="1"/>
      <c r="D2381" s="1"/>
      <c r="E2381" s="1"/>
      <c r="F2381" s="1"/>
      <c r="G2381" s="1"/>
      <c r="H2381" s="1"/>
      <c r="I2381" s="1"/>
      <c r="J2381" s="1"/>
    </row>
    <row r="2382" spans="1:11">
      <c r="A2382" s="24" t="s">
        <v>23</v>
      </c>
      <c r="B2382" s="27" t="s">
        <v>73</v>
      </c>
      <c r="C2382" s="29" t="s">
        <v>75</v>
      </c>
      <c r="D2382" s="27" t="s">
        <v>74</v>
      </c>
      <c r="E2382" s="29" t="s">
        <v>76</v>
      </c>
      <c r="F2382" s="11" t="s">
        <v>26</v>
      </c>
      <c r="G2382" s="27" t="s">
        <v>73</v>
      </c>
      <c r="H2382" s="29" t="s">
        <v>75</v>
      </c>
      <c r="I2382" s="27" t="s">
        <v>24</v>
      </c>
      <c r="J2382" s="29" t="s">
        <v>76</v>
      </c>
    </row>
    <row r="2383" spans="1:11">
      <c r="A2383" s="3"/>
      <c r="B2383" s="31">
        <f>ROUND((H2373*(D2376-(B2376+273.15)))*(1/0.01),2)</f>
        <v>-0.56000000000000005</v>
      </c>
      <c r="C2383" s="31">
        <f>ROUND((C2373*H2373*(D2376-(B2376+273.15)))*(1/0.01),2)</f>
        <v>-1.1200000000000001</v>
      </c>
      <c r="D2383" s="31">
        <f>C2383+B2383</f>
        <v>-1.6800000000000002</v>
      </c>
      <c r="E2383" s="31">
        <f>ROUND(((C2373+1)*H2373*(D2376-(B2376+273.15)))*(1/0.01),2)</f>
        <v>-1.68</v>
      </c>
      <c r="F2383" s="10"/>
      <c r="G2383" s="31">
        <f>ROUND(H2373*(F2376+273.15)*(LN(F2380/D2380)),2)</f>
        <v>0</v>
      </c>
      <c r="H2383" s="31">
        <f>ROUND((C2373*H2373*((F2376+273.15)-D2376))*100,2)</f>
        <v>1.1200000000000001</v>
      </c>
      <c r="I2383" s="31">
        <f>H2383+G2383</f>
        <v>1.1200000000000001</v>
      </c>
      <c r="J2383" s="31">
        <f>ROUND(((C2373+1)*H2373*((F2376+273.15)-D2376))*100,2)</f>
        <v>1.68</v>
      </c>
    </row>
    <row r="2384" spans="1:11">
      <c r="A2384" s="3"/>
      <c r="B2384" s="1"/>
      <c r="C2384" s="1"/>
      <c r="D2384" s="1"/>
      <c r="E2384" s="1"/>
      <c r="F2384" s="1"/>
      <c r="G2384" s="1"/>
      <c r="H2384" s="1"/>
      <c r="J2384" s="1"/>
    </row>
    <row r="2385" spans="1:10">
      <c r="A2385" s="24" t="s">
        <v>27</v>
      </c>
      <c r="B2385" s="27" t="s">
        <v>73</v>
      </c>
      <c r="C2385" s="27" t="s">
        <v>74</v>
      </c>
      <c r="D2385" s="29" t="s">
        <v>75</v>
      </c>
      <c r="E2385" s="29" t="s">
        <v>76</v>
      </c>
      <c r="G2385" s="1"/>
      <c r="H2385" s="1"/>
      <c r="J2385" s="1"/>
    </row>
    <row r="2386" spans="1:10">
      <c r="A2386" s="3"/>
      <c r="B2386" s="31">
        <f>B2383+G2383</f>
        <v>-0.56000000000000005</v>
      </c>
      <c r="C2386" s="31">
        <f>D2383+I2383</f>
        <v>-0.56000000000000005</v>
      </c>
      <c r="D2386" s="31">
        <f>C2383+H2383</f>
        <v>0</v>
      </c>
      <c r="E2386" s="31">
        <f>E2383+J2383</f>
        <v>0</v>
      </c>
      <c r="G2386" s="1"/>
      <c r="H2386" s="1"/>
      <c r="I2386" s="1"/>
      <c r="J2386" s="1"/>
    </row>
    <row r="2387" spans="1:10">
      <c r="A2387" s="3"/>
      <c r="B2387" s="1"/>
      <c r="C2387" s="1"/>
      <c r="D2387" s="1"/>
      <c r="E2387" s="1"/>
      <c r="F2387" s="1"/>
      <c r="G2387" s="1"/>
      <c r="H2387" s="1"/>
      <c r="I2387" s="1"/>
      <c r="J2387" s="1"/>
    </row>
    <row r="2388" spans="1:10">
      <c r="A2388" s="24" t="s">
        <v>28</v>
      </c>
      <c r="B2388" s="3" t="s">
        <v>7</v>
      </c>
      <c r="C2388" s="22" t="s">
        <v>8</v>
      </c>
      <c r="D2388" s="3" t="s">
        <v>9</v>
      </c>
      <c r="E2388" s="22" t="s">
        <v>10</v>
      </c>
      <c r="F2388" s="3" t="s">
        <v>11</v>
      </c>
      <c r="G2388" s="1"/>
      <c r="H2388" s="1"/>
      <c r="I2388" s="1"/>
      <c r="J2388" s="1"/>
    </row>
    <row r="2389" spans="1:10">
      <c r="A2389" s="3"/>
      <c r="B2389" s="40">
        <f>E2373</f>
        <v>38.5</v>
      </c>
      <c r="D2389" s="9">
        <f>(D2391*D2393/H2373)</f>
        <v>397.62241379310342</v>
      </c>
      <c r="F2389" s="40">
        <f>G2373</f>
        <v>38.5</v>
      </c>
      <c r="G2389" s="1"/>
      <c r="H2389" s="1"/>
      <c r="I2389" s="1"/>
      <c r="J2389" s="1"/>
    </row>
    <row r="2390" spans="1:10">
      <c r="A2390" s="3"/>
      <c r="B2390" s="3" t="s">
        <v>14</v>
      </c>
      <c r="C2390" s="22" t="s">
        <v>13</v>
      </c>
      <c r="D2390" s="3" t="s">
        <v>16</v>
      </c>
      <c r="E2390" s="22" t="s">
        <v>12</v>
      </c>
      <c r="F2390" s="3" t="s">
        <v>18</v>
      </c>
      <c r="G2390" s="1"/>
      <c r="H2390" s="1"/>
      <c r="I2390" s="1"/>
      <c r="J2390" s="1"/>
    </row>
    <row r="2391" spans="1:10">
      <c r="A2391" s="3"/>
      <c r="B2391" s="40">
        <f>D2373</f>
        <v>14.5</v>
      </c>
      <c r="C2391" s="22" t="s">
        <v>17</v>
      </c>
      <c r="D2391" s="5">
        <f>F2391</f>
        <v>18.5</v>
      </c>
      <c r="E2391" s="22" t="s">
        <v>15</v>
      </c>
      <c r="F2391" s="40">
        <f>F2373</f>
        <v>18.5</v>
      </c>
      <c r="G2391" s="1"/>
      <c r="H2391" s="1"/>
      <c r="I2391" s="1"/>
      <c r="J2391" s="1"/>
    </row>
    <row r="2392" spans="1:10">
      <c r="A2392" s="3"/>
      <c r="B2392" s="3" t="s">
        <v>29</v>
      </c>
      <c r="C2392" s="22" t="s">
        <v>19</v>
      </c>
      <c r="D2392" s="3" t="s">
        <v>30</v>
      </c>
      <c r="E2392" s="22" t="s">
        <v>19</v>
      </c>
      <c r="F2392" s="3" t="s">
        <v>31</v>
      </c>
      <c r="G2392" s="1"/>
      <c r="H2392" s="1"/>
      <c r="I2392" s="1"/>
      <c r="J2392" s="1"/>
    </row>
    <row r="2393" spans="1:10">
      <c r="A2393" s="3"/>
      <c r="B2393" s="20">
        <f>B2380</f>
        <v>1.7869366206896549E-3</v>
      </c>
      <c r="C2393" s="1"/>
      <c r="D2393" s="20">
        <f>B2393</f>
        <v>1.7869366206896549E-3</v>
      </c>
      <c r="E2393" s="13"/>
      <c r="F2393" s="13">
        <f>H2373*(F2389+273.15)/F2391</f>
        <v>1.4005719459459457E-3</v>
      </c>
      <c r="G2393" s="1"/>
      <c r="H2393" s="1"/>
      <c r="I2393" s="1"/>
      <c r="J2393" s="1"/>
    </row>
    <row r="2394" spans="1:10">
      <c r="A2394" s="3"/>
      <c r="B2394" s="1"/>
      <c r="C2394" s="1"/>
      <c r="D2394" s="1"/>
      <c r="E2394" s="1"/>
      <c r="F2394" s="1"/>
      <c r="G2394" s="1"/>
      <c r="H2394" s="1"/>
      <c r="I2394" s="1"/>
      <c r="J2394" s="1"/>
    </row>
    <row r="2395" spans="1:10">
      <c r="A2395" s="24" t="s">
        <v>23</v>
      </c>
      <c r="B2395" s="27" t="s">
        <v>73</v>
      </c>
      <c r="C2395" s="29" t="s">
        <v>75</v>
      </c>
      <c r="D2395" s="27" t="s">
        <v>74</v>
      </c>
      <c r="E2395" s="29" t="s">
        <v>76</v>
      </c>
      <c r="F2395" s="11" t="s">
        <v>26</v>
      </c>
      <c r="G2395" s="27" t="s">
        <v>73</v>
      </c>
      <c r="H2395" s="29" t="s">
        <v>75</v>
      </c>
      <c r="I2395" s="27" t="s">
        <v>74</v>
      </c>
      <c r="J2395" s="29" t="s">
        <v>25</v>
      </c>
    </row>
    <row r="2396" spans="1:10">
      <c r="A2396" s="3"/>
      <c r="B2396" s="28">
        <f>H2373*(B2389+273.15)*(LN(D2393/B2393))</f>
        <v>0</v>
      </c>
      <c r="C2396" s="31">
        <f>(C2373*H2373*(D2389-(B2389+273.15)))*100</f>
        <v>1.4295492965517238</v>
      </c>
      <c r="D2396" s="31">
        <f>C2396+B2396</f>
        <v>1.4295492965517238</v>
      </c>
      <c r="E2396" s="31">
        <f>((C2373+1)*H2373*(D2389-(B2389+273.15)))*100</f>
        <v>2.1443239448275859</v>
      </c>
      <c r="F2396" s="1"/>
      <c r="G2396" s="31">
        <f>(H2373*((F2389+273.15)-D2389))*100</f>
        <v>-0.7147746482758619</v>
      </c>
      <c r="H2396" s="31">
        <f>(C2373*H2373*((F2389+273.15)-D2389))*100</f>
        <v>-1.4295492965517238</v>
      </c>
      <c r="I2396" s="31">
        <f>H2396+G2396</f>
        <v>-2.1443239448275859</v>
      </c>
      <c r="J2396" s="31">
        <f>((C2373+1)*H2373*((F2389+273.15)-D2389))*100</f>
        <v>-2.1443239448275859</v>
      </c>
    </row>
    <row r="2397" spans="1:10">
      <c r="A2397" s="3"/>
      <c r="B2397" s="1"/>
      <c r="C2397" s="1"/>
      <c r="D2397" s="1"/>
      <c r="E2397" s="1"/>
      <c r="F2397" s="1"/>
      <c r="G2397" s="1"/>
      <c r="I2397" s="1"/>
      <c r="J2397" s="1"/>
    </row>
    <row r="2398" spans="1:10">
      <c r="A2398" s="24" t="s">
        <v>27</v>
      </c>
      <c r="B2398" s="27" t="s">
        <v>73</v>
      </c>
      <c r="C2398" s="27" t="s">
        <v>74</v>
      </c>
      <c r="D2398" s="29" t="s">
        <v>75</v>
      </c>
      <c r="E2398" s="29" t="s">
        <v>76</v>
      </c>
      <c r="F2398" s="1"/>
      <c r="I2398" s="1"/>
      <c r="J2398" s="1"/>
    </row>
    <row r="2399" spans="1:10">
      <c r="A2399" s="3"/>
      <c r="B2399" s="31">
        <f>B2396+G2396</f>
        <v>-0.7147746482758619</v>
      </c>
      <c r="C2399" s="31">
        <f>D2396+I2396</f>
        <v>-0.71477464827586212</v>
      </c>
      <c r="D2399" s="28">
        <f>C2396+H2396</f>
        <v>0</v>
      </c>
      <c r="E2399" s="28">
        <f>E2396+J2396</f>
        <v>0</v>
      </c>
      <c r="F2399" s="1"/>
      <c r="H2399" s="1"/>
      <c r="I2399" s="1"/>
      <c r="J2399" s="1"/>
    </row>
    <row r="2401" spans="1:11">
      <c r="A2401" s="3" t="s">
        <v>0</v>
      </c>
      <c r="B2401" s="1"/>
      <c r="C2401" s="1"/>
      <c r="D2401" s="1"/>
      <c r="E2401" s="1"/>
      <c r="F2401" s="1"/>
      <c r="G2401" s="1"/>
      <c r="H2401" s="1"/>
      <c r="I2401" s="1"/>
      <c r="J2401" s="1"/>
    </row>
    <row r="2402" spans="1:11">
      <c r="A2402" s="24" t="s">
        <v>1</v>
      </c>
      <c r="B2402" s="3" t="s">
        <v>32</v>
      </c>
      <c r="C2402" s="3" t="s">
        <v>78</v>
      </c>
      <c r="D2402" s="3" t="s">
        <v>60</v>
      </c>
      <c r="E2402" s="3" t="s">
        <v>62</v>
      </c>
      <c r="F2402" s="3" t="s">
        <v>61</v>
      </c>
      <c r="G2402" s="22" t="s">
        <v>33</v>
      </c>
      <c r="H2402" s="46"/>
      <c r="I2402" s="46"/>
      <c r="J2402" s="46"/>
    </row>
    <row r="2403" spans="1:11">
      <c r="A2403" s="3"/>
      <c r="B2403" s="4" t="s">
        <v>34</v>
      </c>
      <c r="C2403" s="5">
        <f>K2403</f>
        <v>3.63</v>
      </c>
      <c r="D2403" s="5">
        <f>K2404</f>
        <v>43.334000000000003</v>
      </c>
      <c r="E2403" s="5">
        <f>K2405</f>
        <v>5.9770000000000003</v>
      </c>
      <c r="F2403" s="5">
        <f>K2406</f>
        <v>0.70799999999999996</v>
      </c>
      <c r="G2403" s="32" t="s">
        <v>35</v>
      </c>
      <c r="H2403" s="46"/>
      <c r="I2403" s="46"/>
      <c r="J2403" s="46"/>
      <c r="K2403" s="1">
        <f>'ITEM Nº2'!K23</f>
        <v>3.63</v>
      </c>
    </row>
    <row r="2404" spans="1:11">
      <c r="A2404" s="3"/>
      <c r="B2404" s="1"/>
      <c r="C2404" s="1"/>
      <c r="D2404" s="1"/>
      <c r="E2404" s="1"/>
      <c r="F2404" s="1"/>
      <c r="G2404" s="1"/>
      <c r="H2404" s="46"/>
      <c r="I2404" s="46"/>
      <c r="J2404" s="46"/>
      <c r="K2404" s="1">
        <f>'ITEM Nº2'!K24</f>
        <v>43.334000000000003</v>
      </c>
    </row>
    <row r="2405" spans="1:11">
      <c r="A2405" s="3" t="s">
        <v>81</v>
      </c>
      <c r="B2405" s="3" t="s">
        <v>36</v>
      </c>
      <c r="C2405" s="3" t="s">
        <v>37</v>
      </c>
      <c r="D2405" s="3" t="s">
        <v>38</v>
      </c>
      <c r="E2405" s="3" t="s">
        <v>39</v>
      </c>
      <c r="F2405" s="3"/>
      <c r="G2405" s="1"/>
      <c r="H2405" s="46"/>
      <c r="I2405" s="46"/>
      <c r="J2405" s="46"/>
      <c r="K2405" s="1">
        <f>'ITEM Nº2'!K25</f>
        <v>5.9770000000000003</v>
      </c>
    </row>
    <row r="2406" spans="1:11">
      <c r="A2406" s="3"/>
      <c r="B2406" s="25">
        <f>ROUND(C2403*2.20462,2)</f>
        <v>8</v>
      </c>
      <c r="C2406" s="25">
        <f>ROUND(D2403*1.8+32,2)</f>
        <v>110</v>
      </c>
      <c r="D2406" s="25">
        <f>ROUND(E2403*(14.6959793/1.03326),2)</f>
        <v>85.01</v>
      </c>
      <c r="E2406" s="25">
        <f>ROUND(F2403*(3.28084^3),2)</f>
        <v>25</v>
      </c>
      <c r="F2406" s="13"/>
      <c r="G2406" s="1"/>
      <c r="H2406" s="46"/>
      <c r="I2406" s="46"/>
      <c r="J2406" s="46"/>
      <c r="K2406" s="1">
        <f>'ITEM Nº2'!K26</f>
        <v>0.70799999999999996</v>
      </c>
    </row>
    <row r="2407" spans="1:11">
      <c r="A2407" s="3"/>
      <c r="B2407" s="25"/>
      <c r="C2407" s="23"/>
      <c r="D2407" s="23"/>
      <c r="E2407" s="25"/>
      <c r="G2407" s="1"/>
      <c r="H2407" s="46"/>
      <c r="I2407" s="46"/>
      <c r="J2407" s="46"/>
    </row>
    <row r="2408" spans="1:11">
      <c r="A2408" s="3" t="s">
        <v>82</v>
      </c>
      <c r="B2408" s="23">
        <f>ROUND(B2406,0)</f>
        <v>8</v>
      </c>
      <c r="C2408" s="23">
        <f>ROUND(C2406,0)</f>
        <v>110</v>
      </c>
      <c r="D2408" s="23">
        <f>ROUND(D2406,0)</f>
        <v>85</v>
      </c>
      <c r="E2408" s="23">
        <f>ROUND(E2406,0)</f>
        <v>25</v>
      </c>
      <c r="F2408" s="21"/>
      <c r="G2408" s="1"/>
      <c r="H2408" s="46"/>
      <c r="I2408" s="46"/>
      <c r="J2408" s="46"/>
    </row>
    <row r="2409" spans="1:11">
      <c r="A2409" s="3"/>
      <c r="B2409" s="25"/>
      <c r="C2409" s="23"/>
      <c r="D2409" s="23"/>
      <c r="E2409" s="25"/>
      <c r="G2409" s="1"/>
    </row>
    <row r="2410" spans="1:11">
      <c r="A2410" s="3" t="s">
        <v>40</v>
      </c>
      <c r="B2410" s="3" t="s">
        <v>37</v>
      </c>
      <c r="C2410" s="3" t="s">
        <v>98</v>
      </c>
      <c r="D2410" s="4" t="s">
        <v>97</v>
      </c>
      <c r="E2410" s="3" t="s">
        <v>96</v>
      </c>
      <c r="F2410" s="3" t="s">
        <v>95</v>
      </c>
      <c r="H2410" s="47" t="s">
        <v>89</v>
      </c>
      <c r="I2410" s="48"/>
      <c r="J2410" s="49"/>
    </row>
    <row r="2411" spans="1:11">
      <c r="A2411" s="3"/>
      <c r="B2411" s="17">
        <f>C2408</f>
        <v>110</v>
      </c>
      <c r="C2411" s="1">
        <v>0.25609999999999999</v>
      </c>
      <c r="D2411" s="1">
        <v>28.06</v>
      </c>
      <c r="E2411" s="1">
        <v>1.6029999999999999E-2</v>
      </c>
      <c r="F2411" s="1">
        <f>ROUND(E2408/B2408,3)</f>
        <v>3.125</v>
      </c>
      <c r="H2411" s="1"/>
      <c r="I2411" s="1"/>
      <c r="J2411" s="1"/>
    </row>
    <row r="2412" spans="1:11">
      <c r="A2412" s="3"/>
      <c r="B2412" s="3"/>
      <c r="C2412" s="1"/>
      <c r="D2412" s="1"/>
      <c r="E2412" s="1"/>
      <c r="F2412" s="1"/>
      <c r="G2412" s="1"/>
      <c r="H2412" s="1"/>
      <c r="I2412" s="1"/>
      <c r="J2412" s="1"/>
    </row>
    <row r="2413" spans="1:11">
      <c r="A2413" s="3"/>
      <c r="B2413" s="3" t="s">
        <v>38</v>
      </c>
      <c r="C2413" s="3" t="s">
        <v>38</v>
      </c>
      <c r="D2413" s="3" t="s">
        <v>45</v>
      </c>
      <c r="E2413" s="3" t="s">
        <v>46</v>
      </c>
      <c r="F2413" s="4" t="s">
        <v>47</v>
      </c>
      <c r="G2413" s="4" t="s">
        <v>48</v>
      </c>
      <c r="H2413" s="50" t="str">
        <f>IF(E2411=D2417,"líquido saturado",IF(E2411&lt;D2417,"líquido comprimido",IF(E2411&lt;E2417,"mezcla L+V",IF(E2411=E2417,"vapor saturado","vapor recalentado"))))</f>
        <v>líquido comprimido</v>
      </c>
      <c r="I2413" s="51"/>
      <c r="J2413" s="15" t="s">
        <v>99</v>
      </c>
    </row>
    <row r="2414" spans="1:11">
      <c r="A2414" s="3"/>
      <c r="B2414" s="17">
        <f>D2408</f>
        <v>85</v>
      </c>
      <c r="C2414" s="1">
        <v>83.48</v>
      </c>
      <c r="D2414" s="1">
        <v>1.7600000000000001E-2</v>
      </c>
      <c r="E2414" s="1">
        <v>5.2549999999999999</v>
      </c>
      <c r="F2414" s="1">
        <v>284.94</v>
      </c>
      <c r="G2414" s="1">
        <v>1102.7</v>
      </c>
      <c r="J2414" s="1">
        <f>D2411</f>
        <v>28.06</v>
      </c>
    </row>
    <row r="2415" spans="1:11">
      <c r="A2415" s="3"/>
      <c r="B2415" s="1"/>
      <c r="C2415" s="1">
        <v>89.64</v>
      </c>
      <c r="D2415" s="1">
        <v>1.7659999999999999E-2</v>
      </c>
      <c r="E2415" s="1">
        <v>4.9139999999999997</v>
      </c>
      <c r="F2415" s="1">
        <v>290.11</v>
      </c>
      <c r="G2415" s="1">
        <v>1103.7</v>
      </c>
      <c r="H2415" s="35" t="s">
        <v>100</v>
      </c>
      <c r="I2415" s="34" t="str">
        <f>IF(F2411&gt;D2417,IF(F2411&lt;E2417,"mezcla L+V","vapor recalentado"),"líquido comprimido")</f>
        <v>mezcla L+V</v>
      </c>
      <c r="J2415" s="1"/>
    </row>
    <row r="2416" spans="1:11">
      <c r="A2416" s="3"/>
      <c r="B2416" s="1"/>
      <c r="C2416" s="1">
        <f>C2414-C2415</f>
        <v>-6.1599999999999966</v>
      </c>
      <c r="D2416" s="1">
        <f>D2414-D2415</f>
        <v>-5.9999999999997555E-5</v>
      </c>
      <c r="E2416" s="1">
        <f>E2414-E2415</f>
        <v>0.34100000000000019</v>
      </c>
      <c r="F2416" s="1">
        <f>F2414-F2415</f>
        <v>-5.1700000000000159</v>
      </c>
      <c r="G2416" s="1">
        <f>G2414-G2415</f>
        <v>-1</v>
      </c>
      <c r="H2416" s="1"/>
      <c r="I2416" s="1"/>
      <c r="J2416" s="1"/>
    </row>
    <row r="2417" spans="1:10">
      <c r="A2417" s="3"/>
      <c r="B2417" s="1"/>
      <c r="C2417" s="1"/>
      <c r="D2417" s="1">
        <f>ROUND(D2414+(D2416/C2416)*(B2414-C2414),4)</f>
        <v>1.7600000000000001E-2</v>
      </c>
      <c r="E2417" s="1">
        <f>ROUND(E2414+(E2416/C2416)*(B2414-C2414),3)</f>
        <v>5.1710000000000003</v>
      </c>
      <c r="F2417" s="1">
        <f>ROUND(F2414+(F2416/C2416)*(B2414-C2414),2)</f>
        <v>286.22000000000003</v>
      </c>
      <c r="G2417" s="1">
        <f>ROUND(G2414+(G2416/C2416)*(B2414-C2414),1)</f>
        <v>1102.9000000000001</v>
      </c>
      <c r="H2417" s="1"/>
      <c r="I2417" s="1"/>
      <c r="J2417" s="1"/>
    </row>
    <row r="2418" spans="1:10">
      <c r="A2418" s="3"/>
      <c r="B2418" s="1"/>
      <c r="C2418" s="1"/>
      <c r="D2418" s="1"/>
      <c r="E2418" s="1"/>
      <c r="F2418" s="1"/>
      <c r="G2418" s="1"/>
      <c r="H2418" s="1"/>
      <c r="I2418" s="1"/>
      <c r="J2418" s="1"/>
    </row>
    <row r="2419" spans="1:10">
      <c r="A2419" s="3"/>
      <c r="B2419" s="3" t="s">
        <v>45</v>
      </c>
      <c r="C2419" s="3" t="s">
        <v>46</v>
      </c>
      <c r="D2419" s="3" t="s">
        <v>49</v>
      </c>
      <c r="E2419" s="15" t="s">
        <v>50</v>
      </c>
      <c r="F2419" s="11" t="s">
        <v>51</v>
      </c>
      <c r="G2419" s="16" t="s">
        <v>52</v>
      </c>
      <c r="H2419" s="4" t="s">
        <v>53</v>
      </c>
      <c r="I2419" s="4" t="s">
        <v>54</v>
      </c>
      <c r="J2419" s="1"/>
    </row>
    <row r="2420" spans="1:10">
      <c r="A2420" s="3"/>
      <c r="B2420" s="1">
        <f>D2417</f>
        <v>1.7600000000000001E-2</v>
      </c>
      <c r="C2420" s="1">
        <f>E2417</f>
        <v>5.1710000000000003</v>
      </c>
      <c r="D2420" s="1">
        <f>ROUND(((F2411-B2420)/(C2420-B2420)),4)</f>
        <v>0.60299999999999998</v>
      </c>
      <c r="E2420" s="1">
        <f>ROUND((1-D2420)*F2417+G2417*D2420,1)</f>
        <v>778.7</v>
      </c>
      <c r="F2420" s="1"/>
      <c r="G2420" s="1">
        <f>(E2420-J2414)</f>
        <v>750.6400000000001</v>
      </c>
      <c r="H2420" s="1">
        <f>ROUND(D2408*(F2411-E2411)*(0.000947831/0.737562)*144,2)</f>
        <v>48.9</v>
      </c>
      <c r="I2420" s="1">
        <f>G2420+H2420</f>
        <v>799.54000000000008</v>
      </c>
      <c r="J2420" s="1"/>
    </row>
    <row r="2421" spans="1:10">
      <c r="A2421" s="3"/>
      <c r="E2421" s="1"/>
      <c r="F2421" s="1"/>
      <c r="G2421" s="1"/>
      <c r="H2421" s="1"/>
      <c r="I2421" s="1"/>
    </row>
    <row r="2422" spans="1:10">
      <c r="A2422" s="3"/>
      <c r="B2422" s="24" t="s">
        <v>55</v>
      </c>
      <c r="C2422" s="12" t="s">
        <v>56</v>
      </c>
      <c r="D2422" s="3" t="s">
        <v>90</v>
      </c>
      <c r="E2422" s="3" t="s">
        <v>91</v>
      </c>
      <c r="F2422" s="4" t="s">
        <v>92</v>
      </c>
      <c r="G2422" s="3" t="s">
        <v>93</v>
      </c>
      <c r="H2422" s="4" t="s">
        <v>94</v>
      </c>
      <c r="I2422" s="16" t="s">
        <v>52</v>
      </c>
      <c r="J2422" s="4" t="s">
        <v>53</v>
      </c>
    </row>
    <row r="2423" spans="1:10">
      <c r="A2423" s="3"/>
      <c r="B2423" s="14"/>
      <c r="C2423" s="21">
        <f>F2411</f>
        <v>3.125</v>
      </c>
      <c r="D2423" s="1">
        <v>3.1429999999999998</v>
      </c>
      <c r="E2423" s="1">
        <v>143.57</v>
      </c>
      <c r="F2423" s="1">
        <v>1109.9000000000001</v>
      </c>
      <c r="G2423" s="1">
        <f>E2426</f>
        <v>144.5</v>
      </c>
      <c r="H2423" s="1">
        <f>F2426</f>
        <v>1110</v>
      </c>
      <c r="I2423" s="1">
        <f>(H2423-E2420)</f>
        <v>331.29999999999995</v>
      </c>
      <c r="J2423" s="1">
        <v>0</v>
      </c>
    </row>
    <row r="2424" spans="1:10">
      <c r="A2424" s="3"/>
      <c r="C2424" s="1"/>
      <c r="D2424" s="1">
        <v>2.9569999999999999</v>
      </c>
      <c r="E2424" s="1">
        <v>153.01</v>
      </c>
      <c r="F2424" s="1">
        <v>1110.7</v>
      </c>
      <c r="G2424" s="1"/>
      <c r="H2424" s="1"/>
      <c r="I2424" s="1"/>
      <c r="J2424" s="4"/>
    </row>
    <row r="2425" spans="1:10">
      <c r="A2425" s="3"/>
      <c r="C2425" s="1"/>
      <c r="D2425" s="1">
        <f>D2423-D2424</f>
        <v>0.18599999999999994</v>
      </c>
      <c r="E2425" s="1">
        <f>E2423-E2424</f>
        <v>-9.4399999999999977</v>
      </c>
      <c r="F2425" s="1">
        <f>F2423-F2424</f>
        <v>-0.79999999999995453</v>
      </c>
      <c r="G2425" s="1"/>
      <c r="H2425" s="1"/>
      <c r="I2425" s="1"/>
      <c r="J2425" s="5"/>
    </row>
    <row r="2426" spans="1:10">
      <c r="A2426" s="3"/>
      <c r="B2426" s="1"/>
      <c r="C2426" s="1"/>
      <c r="D2426" s="1"/>
      <c r="E2426" s="1">
        <f>ROUND(E2423+(E2425/D2425)*(C2423-D2423),1)</f>
        <v>144.5</v>
      </c>
      <c r="F2426" s="1">
        <f>ROUND(F2423+(F2425/D2425)*(C2423-D2423),1)</f>
        <v>1110</v>
      </c>
      <c r="G2426" s="1"/>
      <c r="H2426" s="1"/>
      <c r="I2426" s="1"/>
      <c r="J2426" s="5"/>
    </row>
    <row r="2427" spans="1:10">
      <c r="A2427" s="3"/>
    </row>
    <row r="2428" spans="1:10">
      <c r="A2428" s="3"/>
      <c r="B2428" s="4" t="s">
        <v>54</v>
      </c>
    </row>
    <row r="2429" spans="1:10">
      <c r="A2429" s="3"/>
      <c r="B2429" s="1">
        <f>I2423</f>
        <v>331.29999999999995</v>
      </c>
      <c r="I2429" s="5"/>
      <c r="J2429" s="5"/>
    </row>
    <row r="2430" spans="1:10">
      <c r="A2430" s="3"/>
      <c r="I2430" s="5"/>
      <c r="J2430" s="5"/>
    </row>
    <row r="2431" spans="1:10">
      <c r="A2431" s="3" t="s">
        <v>79</v>
      </c>
      <c r="B2431" s="27" t="s">
        <v>57</v>
      </c>
      <c r="C2431" s="27" t="s">
        <v>71</v>
      </c>
      <c r="D2431" s="27" t="s">
        <v>69</v>
      </c>
      <c r="E2431" s="27" t="s">
        <v>68</v>
      </c>
      <c r="F2431" s="27" t="s">
        <v>70</v>
      </c>
      <c r="G2431" s="27" t="s">
        <v>72</v>
      </c>
    </row>
    <row r="2432" spans="1:10">
      <c r="A2432" s="3"/>
      <c r="B2432" s="28">
        <f>G2423</f>
        <v>144.5</v>
      </c>
      <c r="C2432" s="28">
        <f>ROUND((I2420+B2429)*B2408,1)</f>
        <v>9046.7000000000007</v>
      </c>
      <c r="D2432" s="28">
        <f>ROUND((H2420+J2423)*B2408,1)</f>
        <v>391.2</v>
      </c>
      <c r="E2432" s="28">
        <f>ROUND(B2432*(100/14.50381),1)</f>
        <v>996.3</v>
      </c>
      <c r="F2432" s="28">
        <f>ROUND(D2432*(1/0.947831),1)</f>
        <v>412.7</v>
      </c>
      <c r="G2432" s="28">
        <f>ROUND(C2432*(1/0.947831),1)</f>
        <v>9544.6</v>
      </c>
    </row>
    <row r="2434" spans="1:11">
      <c r="A2434" s="3" t="s">
        <v>180</v>
      </c>
    </row>
    <row r="2435" spans="1:11">
      <c r="A2435" s="3" t="s">
        <v>59</v>
      </c>
      <c r="B2435" s="1"/>
      <c r="C2435" s="1"/>
      <c r="D2435" s="1"/>
      <c r="E2435" s="1"/>
      <c r="F2435" s="1"/>
      <c r="G2435" s="1"/>
      <c r="H2435" s="1"/>
      <c r="I2435" s="1"/>
    </row>
    <row r="2436" spans="1:11">
      <c r="A2436" s="24" t="s">
        <v>1</v>
      </c>
      <c r="B2436" s="3" t="s">
        <v>2</v>
      </c>
      <c r="C2436" s="3" t="s">
        <v>3</v>
      </c>
      <c r="D2436" s="3" t="s">
        <v>14</v>
      </c>
      <c r="E2436" s="3" t="s">
        <v>7</v>
      </c>
      <c r="F2436" s="3" t="s">
        <v>151</v>
      </c>
      <c r="G2436" s="3" t="s">
        <v>11</v>
      </c>
      <c r="H2436" s="19" t="s">
        <v>77</v>
      </c>
    </row>
    <row r="2437" spans="1:11">
      <c r="A2437" s="3"/>
      <c r="B2437" s="3" t="s">
        <v>5</v>
      </c>
      <c r="C2437" s="6">
        <v>2</v>
      </c>
      <c r="D2437" s="1">
        <f>K2437</f>
        <v>14</v>
      </c>
      <c r="E2437" s="18">
        <f>K2438</f>
        <v>38</v>
      </c>
      <c r="F2437" s="8">
        <f>K2439</f>
        <v>18</v>
      </c>
      <c r="G2437" s="1">
        <f>K2440</f>
        <v>38</v>
      </c>
      <c r="H2437" s="7">
        <v>8.3139999999999993E-5</v>
      </c>
      <c r="K2437" s="1">
        <f>'ITEM Nº1'!J24</f>
        <v>14</v>
      </c>
    </row>
    <row r="2438" spans="1:11">
      <c r="A2438" s="3"/>
      <c r="B2438" s="1"/>
      <c r="C2438" s="1"/>
      <c r="D2438" s="5"/>
      <c r="E2438" s="4"/>
      <c r="F2438" s="5"/>
      <c r="K2438" s="1">
        <f>'ITEM Nº1'!J25</f>
        <v>38</v>
      </c>
    </row>
    <row r="2439" spans="1:11">
      <c r="A2439" s="24" t="s">
        <v>6</v>
      </c>
      <c r="B2439" s="3" t="s">
        <v>200</v>
      </c>
      <c r="C2439" s="22" t="s">
        <v>8</v>
      </c>
      <c r="D2439" s="3" t="s">
        <v>9</v>
      </c>
      <c r="E2439" s="22" t="s">
        <v>10</v>
      </c>
      <c r="F2439" s="3" t="s">
        <v>11</v>
      </c>
      <c r="H2439" s="1"/>
      <c r="K2439" s="1">
        <f>'ITEM Nº1'!J26</f>
        <v>18</v>
      </c>
    </row>
    <row r="2440" spans="1:11">
      <c r="A2440" s="3"/>
      <c r="B2440" s="40">
        <f>E2437</f>
        <v>38</v>
      </c>
      <c r="D2440" s="9">
        <f>((D2442*D2444)/H2437)</f>
        <v>242.00555555555553</v>
      </c>
      <c r="F2440" s="40">
        <f>G2437</f>
        <v>38</v>
      </c>
      <c r="K2440" s="1">
        <f>'ITEM Nº1'!J27</f>
        <v>38</v>
      </c>
    </row>
    <row r="2441" spans="1:11">
      <c r="A2441" s="3"/>
      <c r="B2441" s="3" t="s">
        <v>201</v>
      </c>
      <c r="C2441" s="22" t="s">
        <v>12</v>
      </c>
      <c r="D2441" s="3" t="s">
        <v>80</v>
      </c>
      <c r="E2441" s="22" t="s">
        <v>13</v>
      </c>
      <c r="F2441" s="3" t="s">
        <v>151</v>
      </c>
    </row>
    <row r="2442" spans="1:11">
      <c r="A2442" s="3"/>
      <c r="B2442" s="40">
        <f>D2437</f>
        <v>14</v>
      </c>
      <c r="C2442" s="22" t="s">
        <v>15</v>
      </c>
      <c r="D2442" s="5">
        <f>B2442</f>
        <v>14</v>
      </c>
      <c r="E2442" s="22" t="s">
        <v>17</v>
      </c>
      <c r="F2442" s="40">
        <f>F2437</f>
        <v>18</v>
      </c>
    </row>
    <row r="2443" spans="1:11">
      <c r="A2443" s="3"/>
      <c r="B2443" s="3" t="s">
        <v>29</v>
      </c>
      <c r="C2443" s="22" t="s">
        <v>19</v>
      </c>
      <c r="D2443" s="3" t="s">
        <v>30</v>
      </c>
      <c r="E2443" s="22" t="s">
        <v>19</v>
      </c>
      <c r="F2443" s="3" t="s">
        <v>31</v>
      </c>
    </row>
    <row r="2444" spans="1:11">
      <c r="A2444" s="3"/>
      <c r="B2444" s="10">
        <f>(H2437*(B2440+273.15)/B2442)</f>
        <v>1.8477864999999999E-3</v>
      </c>
      <c r="C2444" s="10"/>
      <c r="D2444" s="10">
        <f>F2444</f>
        <v>1.4371672777777776E-3</v>
      </c>
      <c r="E2444" s="10"/>
      <c r="F2444" s="10">
        <f>(H2437*(F2440+273.15)/F2442)</f>
        <v>1.4371672777777776E-3</v>
      </c>
    </row>
    <row r="2445" spans="1:11">
      <c r="A2445" s="3"/>
      <c r="B2445" s="1"/>
      <c r="C2445" s="1"/>
      <c r="D2445" s="1"/>
      <c r="E2445" s="1"/>
      <c r="F2445" s="1"/>
      <c r="G2445" s="1"/>
      <c r="H2445" s="1"/>
      <c r="I2445" s="1"/>
      <c r="J2445" s="1"/>
    </row>
    <row r="2446" spans="1:11">
      <c r="A2446" s="24" t="s">
        <v>23</v>
      </c>
      <c r="B2446" s="27" t="s">
        <v>73</v>
      </c>
      <c r="C2446" s="29" t="s">
        <v>75</v>
      </c>
      <c r="D2446" s="27" t="s">
        <v>74</v>
      </c>
      <c r="E2446" s="29" t="s">
        <v>76</v>
      </c>
      <c r="F2446" s="11" t="s">
        <v>26</v>
      </c>
      <c r="G2446" s="27" t="s">
        <v>73</v>
      </c>
      <c r="H2446" s="29" t="s">
        <v>75</v>
      </c>
      <c r="I2446" s="27" t="s">
        <v>24</v>
      </c>
      <c r="J2446" s="29" t="s">
        <v>76</v>
      </c>
    </row>
    <row r="2447" spans="1:11">
      <c r="A2447" s="3"/>
      <c r="B2447" s="31">
        <f>ROUND((H2437*(D2440-(B2440+273.15)))*(1/0.01),2)</f>
        <v>-0.56999999999999995</v>
      </c>
      <c r="C2447" s="31">
        <f>ROUND((C2437*H2437*(D2440-(B2440+273.15)))*(1/0.01),2)</f>
        <v>-1.1499999999999999</v>
      </c>
      <c r="D2447" s="31">
        <f>C2447+B2447</f>
        <v>-1.7199999999999998</v>
      </c>
      <c r="E2447" s="31">
        <f>ROUND(((C2437+1)*H2437*(D2440-(B2440+273.15)))*(1/0.01),2)</f>
        <v>-1.72</v>
      </c>
      <c r="F2447" s="10"/>
      <c r="G2447" s="31">
        <f>ROUND(H2437*(F2440+273.15)*(LN(F2444/D2444)),2)</f>
        <v>0</v>
      </c>
      <c r="H2447" s="31">
        <f>ROUND((C2437*H2437*((F2440+273.15)-D2440))*100,2)</f>
        <v>1.1499999999999999</v>
      </c>
      <c r="I2447" s="31">
        <f>H2447+G2447</f>
        <v>1.1499999999999999</v>
      </c>
      <c r="J2447" s="31">
        <f>ROUND(((C2437+1)*H2437*((F2440+273.15)-D2440))*100,2)</f>
        <v>1.72</v>
      </c>
    </row>
    <row r="2448" spans="1:11">
      <c r="A2448" s="3"/>
      <c r="B2448" s="1"/>
      <c r="C2448" s="1"/>
      <c r="D2448" s="1"/>
      <c r="E2448" s="1"/>
      <c r="F2448" s="1"/>
      <c r="G2448" s="1"/>
      <c r="H2448" s="1"/>
      <c r="J2448" s="1"/>
    </row>
    <row r="2449" spans="1:10">
      <c r="A2449" s="24" t="s">
        <v>27</v>
      </c>
      <c r="B2449" s="27" t="s">
        <v>73</v>
      </c>
      <c r="C2449" s="27" t="s">
        <v>74</v>
      </c>
      <c r="D2449" s="29" t="s">
        <v>75</v>
      </c>
      <c r="E2449" s="29" t="s">
        <v>76</v>
      </c>
      <c r="G2449" s="1"/>
      <c r="H2449" s="1"/>
      <c r="J2449" s="1"/>
    </row>
    <row r="2450" spans="1:10">
      <c r="A2450" s="3"/>
      <c r="B2450" s="31">
        <f>B2447+G2447</f>
        <v>-0.56999999999999995</v>
      </c>
      <c r="C2450" s="31">
        <f>D2447+I2447</f>
        <v>-0.56999999999999984</v>
      </c>
      <c r="D2450" s="31">
        <f>C2447+H2447</f>
        <v>0</v>
      </c>
      <c r="E2450" s="31">
        <f>E2447+J2447</f>
        <v>0</v>
      </c>
      <c r="G2450" s="1"/>
      <c r="H2450" s="1"/>
      <c r="I2450" s="1"/>
      <c r="J2450" s="1"/>
    </row>
    <row r="2451" spans="1:10">
      <c r="A2451" s="3"/>
      <c r="B2451" s="1"/>
      <c r="C2451" s="1"/>
      <c r="D2451" s="1"/>
      <c r="E2451" s="1"/>
      <c r="F2451" s="1"/>
      <c r="G2451" s="1"/>
      <c r="H2451" s="1"/>
      <c r="I2451" s="1"/>
      <c r="J2451" s="1"/>
    </row>
    <row r="2452" spans="1:10">
      <c r="A2452" s="24" t="s">
        <v>28</v>
      </c>
      <c r="B2452" s="3" t="s">
        <v>7</v>
      </c>
      <c r="C2452" s="22" t="s">
        <v>8</v>
      </c>
      <c r="D2452" s="3" t="s">
        <v>9</v>
      </c>
      <c r="E2452" s="22" t="s">
        <v>10</v>
      </c>
      <c r="F2452" s="3" t="s">
        <v>11</v>
      </c>
      <c r="G2452" s="1"/>
      <c r="H2452" s="1"/>
      <c r="I2452" s="1"/>
      <c r="J2452" s="1"/>
    </row>
    <row r="2453" spans="1:10">
      <c r="A2453" s="3"/>
      <c r="B2453" s="40">
        <f>E2437</f>
        <v>38</v>
      </c>
      <c r="D2453" s="9">
        <f>(D2455*D2457/H2437)</f>
        <v>400.05</v>
      </c>
      <c r="F2453" s="40">
        <f>G2437</f>
        <v>38</v>
      </c>
      <c r="G2453" s="1"/>
      <c r="H2453" s="1"/>
      <c r="I2453" s="1"/>
      <c r="J2453" s="1"/>
    </row>
    <row r="2454" spans="1:10">
      <c r="A2454" s="3"/>
      <c r="B2454" s="3" t="s">
        <v>14</v>
      </c>
      <c r="C2454" s="22" t="s">
        <v>13</v>
      </c>
      <c r="D2454" s="3" t="s">
        <v>16</v>
      </c>
      <c r="E2454" s="22" t="s">
        <v>12</v>
      </c>
      <c r="F2454" s="3" t="s">
        <v>18</v>
      </c>
      <c r="G2454" s="1"/>
      <c r="H2454" s="1"/>
      <c r="I2454" s="1"/>
      <c r="J2454" s="1"/>
    </row>
    <row r="2455" spans="1:10">
      <c r="A2455" s="3"/>
      <c r="B2455" s="40">
        <f>D2437</f>
        <v>14</v>
      </c>
      <c r="C2455" s="22" t="s">
        <v>17</v>
      </c>
      <c r="D2455" s="5">
        <f>F2455</f>
        <v>18</v>
      </c>
      <c r="E2455" s="22" t="s">
        <v>15</v>
      </c>
      <c r="F2455" s="40">
        <f>F2437</f>
        <v>18</v>
      </c>
      <c r="G2455" s="1"/>
      <c r="H2455" s="1"/>
      <c r="I2455" s="1"/>
      <c r="J2455" s="1"/>
    </row>
    <row r="2456" spans="1:10">
      <c r="A2456" s="3"/>
      <c r="B2456" s="3" t="s">
        <v>29</v>
      </c>
      <c r="C2456" s="22" t="s">
        <v>19</v>
      </c>
      <c r="D2456" s="3" t="s">
        <v>30</v>
      </c>
      <c r="E2456" s="22" t="s">
        <v>19</v>
      </c>
      <c r="F2456" s="3" t="s">
        <v>31</v>
      </c>
      <c r="G2456" s="1"/>
      <c r="H2456" s="1"/>
      <c r="I2456" s="1"/>
      <c r="J2456" s="1"/>
    </row>
    <row r="2457" spans="1:10">
      <c r="A2457" s="3"/>
      <c r="B2457" s="20">
        <f>B2444</f>
        <v>1.8477864999999999E-3</v>
      </c>
      <c r="C2457" s="1"/>
      <c r="D2457" s="20">
        <f>B2457</f>
        <v>1.8477864999999999E-3</v>
      </c>
      <c r="E2457" s="13"/>
      <c r="F2457" s="13">
        <f>H2437*(F2453+273.15)/F2455</f>
        <v>1.4371672777777776E-3</v>
      </c>
      <c r="G2457" s="1"/>
      <c r="H2457" s="1"/>
      <c r="I2457" s="1"/>
      <c r="J2457" s="1"/>
    </row>
    <row r="2458" spans="1:10">
      <c r="A2458" s="3"/>
      <c r="B2458" s="1"/>
      <c r="C2458" s="1"/>
      <c r="D2458" s="1"/>
      <c r="E2458" s="1"/>
      <c r="F2458" s="1"/>
      <c r="G2458" s="1"/>
      <c r="H2458" s="1"/>
      <c r="I2458" s="1"/>
      <c r="J2458" s="1"/>
    </row>
    <row r="2459" spans="1:10">
      <c r="A2459" s="24" t="s">
        <v>23</v>
      </c>
      <c r="B2459" s="27" t="s">
        <v>73</v>
      </c>
      <c r="C2459" s="29" t="s">
        <v>75</v>
      </c>
      <c r="D2459" s="27" t="s">
        <v>74</v>
      </c>
      <c r="E2459" s="29" t="s">
        <v>76</v>
      </c>
      <c r="F2459" s="11" t="s">
        <v>26</v>
      </c>
      <c r="G2459" s="27" t="s">
        <v>73</v>
      </c>
      <c r="H2459" s="29" t="s">
        <v>75</v>
      </c>
      <c r="I2459" s="27" t="s">
        <v>74</v>
      </c>
      <c r="J2459" s="29" t="s">
        <v>25</v>
      </c>
    </row>
    <row r="2460" spans="1:10">
      <c r="A2460" s="3"/>
      <c r="B2460" s="28">
        <f>H2437*(B2453+273.15)*(LN(D2457/B2457))</f>
        <v>0</v>
      </c>
      <c r="C2460" s="31">
        <f>(C2437*H2437*(D2453-(B2453+273.15)))*100</f>
        <v>1.4782292000000004</v>
      </c>
      <c r="D2460" s="31">
        <f>C2460+B2460</f>
        <v>1.4782292000000004</v>
      </c>
      <c r="E2460" s="31">
        <f>((C2437+1)*H2437*(D2453-(B2453+273.15)))*100</f>
        <v>2.2173438000000005</v>
      </c>
      <c r="F2460" s="1"/>
      <c r="G2460" s="31">
        <f>(H2437*((F2453+273.15)-D2453))*100</f>
        <v>-0.73911460000000018</v>
      </c>
      <c r="H2460" s="31">
        <f>(C2437*H2437*((F2453+273.15)-D2453))*100</f>
        <v>-1.4782292000000004</v>
      </c>
      <c r="I2460" s="31">
        <f>H2460+G2460</f>
        <v>-2.2173438000000005</v>
      </c>
      <c r="J2460" s="31">
        <f>((C2437+1)*H2437*((F2453+273.15)-D2453))*100</f>
        <v>-2.2173438000000005</v>
      </c>
    </row>
    <row r="2461" spans="1:10">
      <c r="A2461" s="3"/>
      <c r="B2461" s="1"/>
      <c r="C2461" s="1"/>
      <c r="D2461" s="1"/>
      <c r="E2461" s="1"/>
      <c r="F2461" s="1"/>
      <c r="G2461" s="1"/>
      <c r="I2461" s="1"/>
      <c r="J2461" s="1"/>
    </row>
    <row r="2462" spans="1:10">
      <c r="A2462" s="24" t="s">
        <v>27</v>
      </c>
      <c r="B2462" s="27" t="s">
        <v>73</v>
      </c>
      <c r="C2462" s="27" t="s">
        <v>74</v>
      </c>
      <c r="D2462" s="29" t="s">
        <v>75</v>
      </c>
      <c r="E2462" s="29" t="s">
        <v>76</v>
      </c>
      <c r="F2462" s="1"/>
      <c r="I2462" s="1"/>
      <c r="J2462" s="1"/>
    </row>
    <row r="2463" spans="1:10">
      <c r="A2463" s="3"/>
      <c r="B2463" s="31">
        <f>B2460+G2460</f>
        <v>-0.73911460000000018</v>
      </c>
      <c r="C2463" s="31">
        <f>D2460+I2460</f>
        <v>-0.73911460000000018</v>
      </c>
      <c r="D2463" s="28">
        <f>C2460+H2460</f>
        <v>0</v>
      </c>
      <c r="E2463" s="28">
        <f>E2460+J2460</f>
        <v>0</v>
      </c>
      <c r="F2463" s="1"/>
      <c r="H2463" s="1"/>
      <c r="I2463" s="1"/>
      <c r="J2463" s="1"/>
    </row>
    <row r="2465" spans="1:11">
      <c r="A2465" s="3" t="s">
        <v>0</v>
      </c>
      <c r="B2465" s="1"/>
      <c r="C2465" s="1"/>
      <c r="D2465" s="1"/>
      <c r="E2465" s="1"/>
      <c r="F2465" s="1"/>
      <c r="G2465" s="1"/>
      <c r="H2465" s="1"/>
      <c r="I2465" s="1"/>
      <c r="J2465" s="1"/>
    </row>
    <row r="2466" spans="1:11">
      <c r="A2466" s="24" t="s">
        <v>1</v>
      </c>
      <c r="B2466" s="3" t="s">
        <v>32</v>
      </c>
      <c r="C2466" s="3" t="s">
        <v>78</v>
      </c>
      <c r="D2466" s="3" t="s">
        <v>60</v>
      </c>
      <c r="E2466" s="3" t="s">
        <v>62</v>
      </c>
      <c r="F2466" s="3" t="s">
        <v>61</v>
      </c>
      <c r="G2466" s="22" t="s">
        <v>33</v>
      </c>
      <c r="H2466" s="46"/>
      <c r="I2466" s="46"/>
      <c r="J2466" s="46"/>
    </row>
    <row r="2467" spans="1:11">
      <c r="A2467" s="3"/>
      <c r="B2467" s="4" t="s">
        <v>34</v>
      </c>
      <c r="C2467" s="5">
        <f>K2467</f>
        <v>4.54</v>
      </c>
      <c r="D2467" s="5">
        <f>K2468</f>
        <v>15.56</v>
      </c>
      <c r="E2467" s="5">
        <f>K2469</f>
        <v>7.0309999999999997</v>
      </c>
      <c r="F2467" s="5">
        <f>K2470</f>
        <v>0.48199999999999998</v>
      </c>
      <c r="G2467" s="32" t="s">
        <v>35</v>
      </c>
      <c r="H2467" s="46"/>
      <c r="I2467" s="46"/>
      <c r="J2467" s="46"/>
      <c r="K2467" s="1">
        <v>4.54</v>
      </c>
    </row>
    <row r="2468" spans="1:11">
      <c r="A2468" s="3"/>
      <c r="B2468" s="1"/>
      <c r="C2468" s="1"/>
      <c r="D2468" s="1"/>
      <c r="E2468" s="1"/>
      <c r="F2468" s="1"/>
      <c r="G2468" s="1"/>
      <c r="H2468" s="46"/>
      <c r="I2468" s="46"/>
      <c r="J2468" s="46"/>
      <c r="K2468" s="1">
        <v>15.56</v>
      </c>
    </row>
    <row r="2469" spans="1:11">
      <c r="A2469" s="3" t="s">
        <v>81</v>
      </c>
      <c r="B2469" s="3" t="s">
        <v>36</v>
      </c>
      <c r="C2469" s="3" t="s">
        <v>37</v>
      </c>
      <c r="D2469" s="3" t="s">
        <v>38</v>
      </c>
      <c r="E2469" s="3" t="s">
        <v>39</v>
      </c>
      <c r="F2469" s="3"/>
      <c r="G2469" s="1"/>
      <c r="H2469" s="46"/>
      <c r="I2469" s="46"/>
      <c r="J2469" s="46"/>
      <c r="K2469" s="1">
        <v>7.0309999999999997</v>
      </c>
    </row>
    <row r="2470" spans="1:11">
      <c r="A2470" s="3"/>
      <c r="B2470" s="25">
        <f>ROUND(C2467*2.20462,2)</f>
        <v>10.01</v>
      </c>
      <c r="C2470" s="25">
        <f>ROUND(D2467*1.8+32,2)</f>
        <v>60.01</v>
      </c>
      <c r="D2470" s="25">
        <f>ROUND(E2467*(14.6959793/1.03326),2)</f>
        <v>100</v>
      </c>
      <c r="E2470" s="25">
        <f>ROUND(F2467*(3.28084^3),2)</f>
        <v>17.02</v>
      </c>
      <c r="F2470" s="13"/>
      <c r="G2470" s="1"/>
      <c r="H2470" s="46"/>
      <c r="I2470" s="46"/>
      <c r="J2470" s="46"/>
      <c r="K2470" s="1">
        <v>0.48199999999999998</v>
      </c>
    </row>
    <row r="2471" spans="1:11">
      <c r="A2471" s="3"/>
      <c r="B2471" s="25"/>
      <c r="C2471" s="23"/>
      <c r="D2471" s="23"/>
      <c r="E2471" s="25"/>
      <c r="G2471" s="1"/>
      <c r="H2471" s="46"/>
      <c r="I2471" s="46"/>
      <c r="J2471" s="46"/>
    </row>
    <row r="2472" spans="1:11">
      <c r="A2472" s="3" t="s">
        <v>82</v>
      </c>
      <c r="B2472" s="23">
        <f>ROUND(B2470,0)</f>
        <v>10</v>
      </c>
      <c r="C2472" s="23">
        <f>ROUND(C2470,0)</f>
        <v>60</v>
      </c>
      <c r="D2472" s="23">
        <f>ROUND(D2470,0)</f>
        <v>100</v>
      </c>
      <c r="E2472" s="23">
        <f>ROUND(E2470,0)</f>
        <v>17</v>
      </c>
      <c r="F2472" s="21"/>
      <c r="G2472" s="1"/>
      <c r="H2472" s="46"/>
      <c r="I2472" s="46"/>
      <c r="J2472" s="46"/>
    </row>
    <row r="2473" spans="1:11">
      <c r="A2473" s="3"/>
      <c r="B2473" s="25"/>
      <c r="C2473" s="23"/>
      <c r="D2473" s="23"/>
      <c r="E2473" s="25"/>
      <c r="G2473" s="1"/>
    </row>
    <row r="2474" spans="1:11">
      <c r="A2474" s="3" t="s">
        <v>40</v>
      </c>
      <c r="B2474" s="3" t="s">
        <v>37</v>
      </c>
      <c r="C2474" s="3" t="s">
        <v>98</v>
      </c>
      <c r="D2474" s="4" t="s">
        <v>97</v>
      </c>
      <c r="E2474" s="3" t="s">
        <v>96</v>
      </c>
      <c r="F2474" s="3" t="s">
        <v>95</v>
      </c>
      <c r="H2474" s="47" t="s">
        <v>89</v>
      </c>
      <c r="I2474" s="48"/>
      <c r="J2474" s="49"/>
    </row>
    <row r="2475" spans="1:11">
      <c r="A2475" s="3"/>
      <c r="B2475" s="17">
        <f>C2472</f>
        <v>60</v>
      </c>
      <c r="C2475" s="1">
        <v>0.25609999999999999</v>
      </c>
      <c r="D2475" s="1">
        <v>28.06</v>
      </c>
      <c r="E2475" s="1">
        <v>1.6029999999999999E-2</v>
      </c>
      <c r="F2475" s="1">
        <f>ROUND(E2472/B2472,3)</f>
        <v>1.7</v>
      </c>
      <c r="H2475" s="1"/>
      <c r="I2475" s="1"/>
      <c r="J2475" s="1"/>
    </row>
    <row r="2476" spans="1:11">
      <c r="A2476" s="3"/>
      <c r="B2476" s="3"/>
      <c r="C2476" s="1"/>
      <c r="D2476" s="1"/>
      <c r="E2476" s="1"/>
      <c r="F2476" s="1"/>
      <c r="G2476" s="1"/>
      <c r="H2476" s="1"/>
      <c r="I2476" s="1"/>
      <c r="J2476" s="1"/>
    </row>
    <row r="2477" spans="1:11">
      <c r="A2477" s="3"/>
      <c r="B2477" s="3" t="s">
        <v>38</v>
      </c>
      <c r="C2477" s="3" t="s">
        <v>38</v>
      </c>
      <c r="D2477" s="3" t="s">
        <v>45</v>
      </c>
      <c r="E2477" s="3" t="s">
        <v>46</v>
      </c>
      <c r="F2477" s="4" t="s">
        <v>47</v>
      </c>
      <c r="G2477" s="4" t="s">
        <v>48</v>
      </c>
      <c r="H2477" s="50" t="str">
        <f>IF(E2475=D2481,"líquido saturado",IF(E2475&lt;D2481,"líquido comprimido",IF(E2475&lt;E2481,"mezcla L+V",IF(E2475=E2481,"vapor saturado","vapor recalentado"))))</f>
        <v>líquido comprimido</v>
      </c>
      <c r="I2477" s="51"/>
      <c r="J2477" s="15" t="s">
        <v>99</v>
      </c>
    </row>
    <row r="2478" spans="1:11">
      <c r="A2478" s="3"/>
      <c r="B2478" s="17">
        <f>D2472</f>
        <v>100</v>
      </c>
      <c r="C2478" s="1">
        <v>96.16</v>
      </c>
      <c r="D2478" s="1">
        <v>1.771E-2</v>
      </c>
      <c r="E2478" s="1">
        <v>4.5979999999999999</v>
      </c>
      <c r="F2478" s="1">
        <v>295.27999999999997</v>
      </c>
      <c r="G2478" s="1">
        <v>1104.5999999999999</v>
      </c>
      <c r="J2478" s="1">
        <f>D2475</f>
        <v>28.06</v>
      </c>
    </row>
    <row r="2479" spans="1:11">
      <c r="A2479" s="3"/>
      <c r="B2479" s="1"/>
      <c r="C2479" s="1">
        <v>103.05</v>
      </c>
      <c r="D2479" s="1">
        <v>1.7760000000000001E-2</v>
      </c>
      <c r="E2479" s="1">
        <v>4.3070000000000004</v>
      </c>
      <c r="F2479" s="1">
        <v>300.47000000000003</v>
      </c>
      <c r="G2479" s="1">
        <v>1105.5999999999999</v>
      </c>
      <c r="H2479" s="35" t="s">
        <v>100</v>
      </c>
      <c r="I2479" s="34" t="str">
        <f>IF(F2475&gt;D2481,IF(F2475&lt;E2481,"mezcla L+V","vapor recalentado"),"líquido comprimido")</f>
        <v>mezcla L+V</v>
      </c>
      <c r="J2479" s="1"/>
    </row>
    <row r="2480" spans="1:11">
      <c r="A2480" s="3"/>
      <c r="B2480" s="1"/>
      <c r="C2480" s="1">
        <f>C2478-C2479</f>
        <v>-6.8900000000000006</v>
      </c>
      <c r="D2480" s="1">
        <f>D2478-D2479</f>
        <v>-5.0000000000001432E-5</v>
      </c>
      <c r="E2480" s="1">
        <f>E2478-E2479</f>
        <v>0.29099999999999948</v>
      </c>
      <c r="F2480" s="1">
        <f>F2478-F2479</f>
        <v>-5.1900000000000546</v>
      </c>
      <c r="G2480" s="1">
        <f>G2478-G2479</f>
        <v>-1</v>
      </c>
      <c r="H2480" s="1"/>
      <c r="I2480" s="1"/>
      <c r="J2480" s="1"/>
    </row>
    <row r="2481" spans="1:10">
      <c r="A2481" s="3"/>
      <c r="B2481" s="1"/>
      <c r="C2481" s="1"/>
      <c r="D2481" s="1">
        <f>ROUND(D2478+(D2480/C2480)*(B2478-C2478),4)</f>
        <v>1.77E-2</v>
      </c>
      <c r="E2481" s="1">
        <f>ROUND(E2478+(E2480/C2480)*(B2478-C2478),3)</f>
        <v>4.4359999999999999</v>
      </c>
      <c r="F2481" s="1">
        <f>ROUND(F2478+(F2480/C2480)*(B2478-C2478),2)</f>
        <v>298.17</v>
      </c>
      <c r="G2481" s="1">
        <f>ROUND(G2478+(G2480/C2480)*(B2478-C2478),1)</f>
        <v>1105.2</v>
      </c>
      <c r="H2481" s="1"/>
      <c r="I2481" s="1"/>
      <c r="J2481" s="1"/>
    </row>
    <row r="2482" spans="1:10">
      <c r="A2482" s="3"/>
      <c r="B2482" s="1"/>
      <c r="C2482" s="1"/>
      <c r="D2482" s="1"/>
      <c r="E2482" s="1"/>
      <c r="F2482" s="1"/>
      <c r="G2482" s="1"/>
      <c r="H2482" s="1"/>
      <c r="I2482" s="1"/>
      <c r="J2482" s="1"/>
    </row>
    <row r="2483" spans="1:10">
      <c r="A2483" s="3"/>
      <c r="B2483" s="3" t="s">
        <v>45</v>
      </c>
      <c r="C2483" s="3" t="s">
        <v>46</v>
      </c>
      <c r="D2483" s="3" t="s">
        <v>49</v>
      </c>
      <c r="E2483" s="15" t="s">
        <v>50</v>
      </c>
      <c r="F2483" s="11" t="s">
        <v>51</v>
      </c>
      <c r="G2483" s="16" t="s">
        <v>52</v>
      </c>
      <c r="H2483" s="4" t="s">
        <v>53</v>
      </c>
      <c r="I2483" s="4" t="s">
        <v>54</v>
      </c>
      <c r="J2483" s="1"/>
    </row>
    <row r="2484" spans="1:10">
      <c r="A2484" s="3"/>
      <c r="B2484" s="1">
        <f>D2481</f>
        <v>1.77E-2</v>
      </c>
      <c r="C2484" s="1">
        <f>E2481</f>
        <v>4.4359999999999999</v>
      </c>
      <c r="D2484" s="1">
        <f>ROUND(((F2475-B2484)/(C2484-B2484)),4)</f>
        <v>0.38080000000000003</v>
      </c>
      <c r="E2484" s="1">
        <f>ROUND((1-D2484)*F2481+G2481*D2484,1)</f>
        <v>605.5</v>
      </c>
      <c r="F2484" s="1"/>
      <c r="G2484" s="1">
        <f>(E2484-J2478)</f>
        <v>577.44000000000005</v>
      </c>
      <c r="H2484" s="1">
        <f>ROUND(D2472*(F2475-E2475)*(0.000947831/0.737562)*144,2)</f>
        <v>31.16</v>
      </c>
      <c r="I2484" s="1">
        <f>G2484+H2484</f>
        <v>608.6</v>
      </c>
      <c r="J2484" s="1"/>
    </row>
    <row r="2485" spans="1:10">
      <c r="A2485" s="3"/>
      <c r="E2485" s="1"/>
      <c r="F2485" s="1"/>
      <c r="G2485" s="1"/>
      <c r="H2485" s="1"/>
      <c r="I2485" s="1"/>
    </row>
    <row r="2486" spans="1:10">
      <c r="A2486" s="3"/>
      <c r="B2486" s="24" t="s">
        <v>55</v>
      </c>
      <c r="C2486" s="12" t="s">
        <v>56</v>
      </c>
      <c r="D2486" s="3" t="s">
        <v>90</v>
      </c>
      <c r="E2486" s="3" t="s">
        <v>91</v>
      </c>
      <c r="F2486" s="4" t="s">
        <v>92</v>
      </c>
      <c r="G2486" s="3" t="s">
        <v>93</v>
      </c>
      <c r="H2486" s="4" t="s">
        <v>94</v>
      </c>
      <c r="I2486" s="16" t="s">
        <v>52</v>
      </c>
      <c r="J2486" s="4" t="s">
        <v>53</v>
      </c>
    </row>
    <row r="2487" spans="1:10">
      <c r="A2487" s="3"/>
      <c r="B2487" s="14"/>
      <c r="C2487" s="21">
        <f>F2475</f>
        <v>1.7</v>
      </c>
      <c r="D2487" s="1">
        <v>1.7633000000000001</v>
      </c>
      <c r="E2487" s="1">
        <v>261.64999999999998</v>
      </c>
      <c r="F2487" s="1">
        <v>1116.2</v>
      </c>
      <c r="G2487" s="1">
        <f>E2490</f>
        <v>271.8</v>
      </c>
      <c r="H2487" s="1">
        <f>F2490</f>
        <v>1116.5</v>
      </c>
      <c r="I2487" s="1">
        <f>(H2487-E2484)</f>
        <v>511</v>
      </c>
      <c r="J2487" s="1">
        <v>0</v>
      </c>
    </row>
    <row r="2488" spans="1:10">
      <c r="A2488" s="3"/>
      <c r="C2488" s="1"/>
      <c r="D2488" s="1">
        <v>1.6697</v>
      </c>
      <c r="E2488" s="1">
        <v>276.69</v>
      </c>
      <c r="F2488" s="1">
        <v>1116.7</v>
      </c>
      <c r="G2488" s="1"/>
      <c r="H2488" s="1"/>
      <c r="I2488" s="1"/>
      <c r="J2488" s="4"/>
    </row>
    <row r="2489" spans="1:10">
      <c r="A2489" s="3"/>
      <c r="C2489" s="1"/>
      <c r="D2489" s="1">
        <f>D2487-D2488</f>
        <v>9.3600000000000128E-2</v>
      </c>
      <c r="E2489" s="1">
        <f>E2487-E2488</f>
        <v>-15.04000000000002</v>
      </c>
      <c r="F2489" s="1">
        <f>F2487-F2488</f>
        <v>-0.5</v>
      </c>
      <c r="G2489" s="1"/>
      <c r="H2489" s="1"/>
      <c r="I2489" s="1"/>
      <c r="J2489" s="5"/>
    </row>
    <row r="2490" spans="1:10">
      <c r="A2490" s="3"/>
      <c r="B2490" s="1"/>
      <c r="C2490" s="1"/>
      <c r="D2490" s="1"/>
      <c r="E2490" s="1">
        <f>ROUND(E2487+(E2489/D2489)*(C2487-D2487),1)</f>
        <v>271.8</v>
      </c>
      <c r="F2490" s="1">
        <f>ROUND(F2487+(F2489/D2489)*(C2487-D2487),1)</f>
        <v>1116.5</v>
      </c>
      <c r="G2490" s="1"/>
      <c r="H2490" s="1"/>
      <c r="I2490" s="1"/>
      <c r="J2490" s="5"/>
    </row>
    <row r="2491" spans="1:10">
      <c r="A2491" s="3"/>
    </row>
    <row r="2492" spans="1:10">
      <c r="A2492" s="3"/>
      <c r="B2492" s="4" t="s">
        <v>54</v>
      </c>
    </row>
    <row r="2493" spans="1:10">
      <c r="A2493" s="3"/>
      <c r="B2493" s="1">
        <f>I2487</f>
        <v>511</v>
      </c>
      <c r="I2493" s="5"/>
      <c r="J2493" s="5"/>
    </row>
    <row r="2494" spans="1:10">
      <c r="A2494" s="3"/>
      <c r="I2494" s="5"/>
      <c r="J2494" s="5"/>
    </row>
    <row r="2495" spans="1:10">
      <c r="A2495" s="3" t="s">
        <v>79</v>
      </c>
      <c r="B2495" s="27" t="s">
        <v>57</v>
      </c>
      <c r="C2495" s="27" t="s">
        <v>71</v>
      </c>
      <c r="D2495" s="27" t="s">
        <v>69</v>
      </c>
      <c r="E2495" s="27" t="s">
        <v>68</v>
      </c>
      <c r="F2495" s="27" t="s">
        <v>70</v>
      </c>
      <c r="G2495" s="27" t="s">
        <v>72</v>
      </c>
    </row>
    <row r="2496" spans="1:10">
      <c r="A2496" s="3"/>
      <c r="B2496" s="28">
        <f>G2487</f>
        <v>271.8</v>
      </c>
      <c r="C2496" s="28">
        <f>ROUND((I2484+B2493)*B2472,1)</f>
        <v>11196</v>
      </c>
      <c r="D2496" s="28">
        <f>ROUND((H2484+J2487)*B2472,1)</f>
        <v>311.60000000000002</v>
      </c>
      <c r="E2496" s="28">
        <f>ROUND(B2496*(100/14.50381),1)</f>
        <v>1874</v>
      </c>
      <c r="F2496" s="28">
        <f>ROUND(D2496*(1/0.947831),1)</f>
        <v>328.8</v>
      </c>
      <c r="G2496" s="28">
        <f>ROUND(C2496*(1/0.947831),1)</f>
        <v>11812.2</v>
      </c>
    </row>
    <row r="2498" spans="1:11">
      <c r="A2498" s="3" t="s">
        <v>181</v>
      </c>
    </row>
    <row r="2499" spans="1:11">
      <c r="A2499" s="3" t="s">
        <v>59</v>
      </c>
      <c r="B2499" s="1"/>
      <c r="C2499" s="1"/>
      <c r="D2499" s="1"/>
      <c r="E2499" s="1"/>
      <c r="F2499" s="1"/>
      <c r="G2499" s="1"/>
      <c r="H2499" s="1"/>
      <c r="I2499" s="1"/>
    </row>
    <row r="2500" spans="1:11">
      <c r="A2500" s="24" t="s">
        <v>1</v>
      </c>
      <c r="B2500" s="3" t="s">
        <v>2</v>
      </c>
      <c r="C2500" s="3" t="s">
        <v>3</v>
      </c>
      <c r="D2500" s="3" t="s">
        <v>14</v>
      </c>
      <c r="E2500" s="3" t="s">
        <v>7</v>
      </c>
      <c r="F2500" s="3" t="s">
        <v>151</v>
      </c>
      <c r="G2500" s="3" t="s">
        <v>11</v>
      </c>
      <c r="H2500" s="19" t="s">
        <v>77</v>
      </c>
    </row>
    <row r="2501" spans="1:11">
      <c r="A2501" s="3"/>
      <c r="B2501" s="3" t="s">
        <v>5</v>
      </c>
      <c r="C2501" s="6">
        <v>2</v>
      </c>
      <c r="D2501" s="1">
        <f>K2501</f>
        <v>14.5</v>
      </c>
      <c r="E2501" s="18">
        <f>K2502</f>
        <v>38.5</v>
      </c>
      <c r="F2501" s="8">
        <f>K2503</f>
        <v>18.5</v>
      </c>
      <c r="G2501" s="1">
        <f>K2504</f>
        <v>38.5</v>
      </c>
      <c r="H2501" s="7">
        <v>8.3139999999999993E-5</v>
      </c>
      <c r="K2501" s="1">
        <f>'ITEM Nº1'!K24</f>
        <v>14.5</v>
      </c>
    </row>
    <row r="2502" spans="1:11">
      <c r="A2502" s="3"/>
      <c r="B2502" s="1"/>
      <c r="C2502" s="1"/>
      <c r="D2502" s="5"/>
      <c r="E2502" s="4"/>
      <c r="F2502" s="5"/>
      <c r="K2502" s="1">
        <f>'ITEM Nº1'!K25</f>
        <v>38.5</v>
      </c>
    </row>
    <row r="2503" spans="1:11">
      <c r="A2503" s="24" t="s">
        <v>6</v>
      </c>
      <c r="B2503" s="3" t="s">
        <v>200</v>
      </c>
      <c r="C2503" s="22" t="s">
        <v>8</v>
      </c>
      <c r="D2503" s="3" t="s">
        <v>9</v>
      </c>
      <c r="E2503" s="22" t="s">
        <v>10</v>
      </c>
      <c r="F2503" s="3" t="s">
        <v>11</v>
      </c>
      <c r="H2503" s="1"/>
      <c r="K2503" s="1">
        <f>'ITEM Nº1'!K26</f>
        <v>18.5</v>
      </c>
    </row>
    <row r="2504" spans="1:11">
      <c r="A2504" s="3"/>
      <c r="B2504" s="40">
        <f>E2501</f>
        <v>38.5</v>
      </c>
      <c r="D2504" s="9">
        <f>((D2506*D2508)/H2501)</f>
        <v>244.26621621621621</v>
      </c>
      <c r="F2504" s="40">
        <f>G2501</f>
        <v>38.5</v>
      </c>
      <c r="K2504" s="1">
        <f>'ITEM Nº1'!K27</f>
        <v>38.5</v>
      </c>
    </row>
    <row r="2505" spans="1:11">
      <c r="A2505" s="3"/>
      <c r="B2505" s="3" t="s">
        <v>201</v>
      </c>
      <c r="C2505" s="22" t="s">
        <v>12</v>
      </c>
      <c r="D2505" s="3" t="s">
        <v>80</v>
      </c>
      <c r="E2505" s="22" t="s">
        <v>13</v>
      </c>
      <c r="F2505" s="3" t="s">
        <v>151</v>
      </c>
    </row>
    <row r="2506" spans="1:11">
      <c r="A2506" s="3"/>
      <c r="B2506" s="40">
        <f>D2501</f>
        <v>14.5</v>
      </c>
      <c r="C2506" s="22" t="s">
        <v>15</v>
      </c>
      <c r="D2506" s="5">
        <f>B2506</f>
        <v>14.5</v>
      </c>
      <c r="E2506" s="22" t="s">
        <v>17</v>
      </c>
      <c r="F2506" s="40">
        <f>F2501</f>
        <v>18.5</v>
      </c>
    </row>
    <row r="2507" spans="1:11">
      <c r="A2507" s="3"/>
      <c r="B2507" s="3" t="s">
        <v>29</v>
      </c>
      <c r="C2507" s="22" t="s">
        <v>19</v>
      </c>
      <c r="D2507" s="3" t="s">
        <v>30</v>
      </c>
      <c r="E2507" s="22" t="s">
        <v>19</v>
      </c>
      <c r="F2507" s="3" t="s">
        <v>31</v>
      </c>
    </row>
    <row r="2508" spans="1:11">
      <c r="A2508" s="3"/>
      <c r="B2508" s="10">
        <f>(H2501*(B2504+273.15)/B2506)</f>
        <v>1.7869366206896549E-3</v>
      </c>
      <c r="C2508" s="10"/>
      <c r="D2508" s="10">
        <f>F2508</f>
        <v>1.4005719459459457E-3</v>
      </c>
      <c r="E2508" s="10"/>
      <c r="F2508" s="10">
        <f>(H2501*(F2504+273.15)/F2506)</f>
        <v>1.4005719459459457E-3</v>
      </c>
    </row>
    <row r="2509" spans="1:11">
      <c r="A2509" s="3"/>
      <c r="B2509" s="1"/>
      <c r="C2509" s="1"/>
      <c r="D2509" s="1"/>
      <c r="E2509" s="1"/>
      <c r="F2509" s="1"/>
      <c r="G2509" s="1"/>
      <c r="H2509" s="1"/>
      <c r="I2509" s="1"/>
      <c r="J2509" s="1"/>
    </row>
    <row r="2510" spans="1:11">
      <c r="A2510" s="24" t="s">
        <v>23</v>
      </c>
      <c r="B2510" s="27" t="s">
        <v>73</v>
      </c>
      <c r="C2510" s="29" t="s">
        <v>75</v>
      </c>
      <c r="D2510" s="27" t="s">
        <v>74</v>
      </c>
      <c r="E2510" s="29" t="s">
        <v>76</v>
      </c>
      <c r="F2510" s="11" t="s">
        <v>26</v>
      </c>
      <c r="G2510" s="27" t="s">
        <v>73</v>
      </c>
      <c r="H2510" s="29" t="s">
        <v>75</v>
      </c>
      <c r="I2510" s="27" t="s">
        <v>24</v>
      </c>
      <c r="J2510" s="29" t="s">
        <v>76</v>
      </c>
    </row>
    <row r="2511" spans="1:11">
      <c r="A2511" s="3"/>
      <c r="B2511" s="31">
        <f>ROUND((H2501*(D2504-(B2504+273.15)))*(1/0.01),2)</f>
        <v>-0.56000000000000005</v>
      </c>
      <c r="C2511" s="31">
        <f>ROUND((C2501*H2501*(D2504-(B2504+273.15)))*(1/0.01),2)</f>
        <v>-1.1200000000000001</v>
      </c>
      <c r="D2511" s="31">
        <f>C2511+B2511</f>
        <v>-1.6800000000000002</v>
      </c>
      <c r="E2511" s="31">
        <f>ROUND(((C2501+1)*H2501*(D2504-(B2504+273.15)))*(1/0.01),2)</f>
        <v>-1.68</v>
      </c>
      <c r="F2511" s="10"/>
      <c r="G2511" s="31">
        <f>ROUND(H2501*(F2504+273.15)*(LN(F2508/D2508)),2)</f>
        <v>0</v>
      </c>
      <c r="H2511" s="31">
        <f>ROUND((C2501*H2501*((F2504+273.15)-D2504))*100,2)</f>
        <v>1.1200000000000001</v>
      </c>
      <c r="I2511" s="31">
        <f>H2511+G2511</f>
        <v>1.1200000000000001</v>
      </c>
      <c r="J2511" s="31">
        <f>ROUND(((C2501+1)*H2501*((F2504+273.15)-D2504))*100,2)</f>
        <v>1.68</v>
      </c>
    </row>
    <row r="2512" spans="1:11">
      <c r="A2512" s="3"/>
      <c r="B2512" s="1"/>
      <c r="C2512" s="1"/>
      <c r="D2512" s="1"/>
      <c r="E2512" s="1"/>
      <c r="F2512" s="1"/>
      <c r="G2512" s="1"/>
      <c r="H2512" s="1"/>
      <c r="J2512" s="1"/>
    </row>
    <row r="2513" spans="1:10">
      <c r="A2513" s="24" t="s">
        <v>27</v>
      </c>
      <c r="B2513" s="27" t="s">
        <v>73</v>
      </c>
      <c r="C2513" s="27" t="s">
        <v>74</v>
      </c>
      <c r="D2513" s="29" t="s">
        <v>75</v>
      </c>
      <c r="E2513" s="29" t="s">
        <v>76</v>
      </c>
      <c r="G2513" s="1"/>
      <c r="H2513" s="1"/>
      <c r="J2513" s="1"/>
    </row>
    <row r="2514" spans="1:10">
      <c r="A2514" s="3"/>
      <c r="B2514" s="31">
        <f>B2511+G2511</f>
        <v>-0.56000000000000005</v>
      </c>
      <c r="C2514" s="31">
        <f>D2511+I2511</f>
        <v>-0.56000000000000005</v>
      </c>
      <c r="D2514" s="31">
        <f>C2511+H2511</f>
        <v>0</v>
      </c>
      <c r="E2514" s="31">
        <f>E2511+J2511</f>
        <v>0</v>
      </c>
      <c r="G2514" s="1"/>
      <c r="H2514" s="1"/>
      <c r="I2514" s="1"/>
      <c r="J2514" s="1"/>
    </row>
    <row r="2515" spans="1:10">
      <c r="A2515" s="3"/>
      <c r="B2515" s="1"/>
      <c r="C2515" s="1"/>
      <c r="D2515" s="1"/>
      <c r="E2515" s="1"/>
      <c r="F2515" s="1"/>
      <c r="G2515" s="1"/>
      <c r="H2515" s="1"/>
      <c r="I2515" s="1"/>
      <c r="J2515" s="1"/>
    </row>
    <row r="2516" spans="1:10">
      <c r="A2516" s="24" t="s">
        <v>28</v>
      </c>
      <c r="B2516" s="3" t="s">
        <v>7</v>
      </c>
      <c r="C2516" s="22" t="s">
        <v>8</v>
      </c>
      <c r="D2516" s="3" t="s">
        <v>9</v>
      </c>
      <c r="E2516" s="22" t="s">
        <v>10</v>
      </c>
      <c r="F2516" s="3" t="s">
        <v>11</v>
      </c>
      <c r="G2516" s="1"/>
      <c r="H2516" s="1"/>
      <c r="I2516" s="1"/>
      <c r="J2516" s="1"/>
    </row>
    <row r="2517" spans="1:10">
      <c r="A2517" s="3"/>
      <c r="B2517" s="40">
        <f>E2501</f>
        <v>38.5</v>
      </c>
      <c r="D2517" s="9">
        <f>(D2519*D2521/H2501)</f>
        <v>397.62241379310342</v>
      </c>
      <c r="F2517" s="40">
        <f>G2501</f>
        <v>38.5</v>
      </c>
      <c r="G2517" s="1"/>
      <c r="H2517" s="1"/>
      <c r="I2517" s="1"/>
      <c r="J2517" s="1"/>
    </row>
    <row r="2518" spans="1:10">
      <c r="A2518" s="3"/>
      <c r="B2518" s="3" t="s">
        <v>14</v>
      </c>
      <c r="C2518" s="22" t="s">
        <v>13</v>
      </c>
      <c r="D2518" s="3" t="s">
        <v>16</v>
      </c>
      <c r="E2518" s="22" t="s">
        <v>12</v>
      </c>
      <c r="F2518" s="3" t="s">
        <v>18</v>
      </c>
      <c r="G2518" s="1"/>
      <c r="H2518" s="1"/>
      <c r="I2518" s="1"/>
      <c r="J2518" s="1"/>
    </row>
    <row r="2519" spans="1:10">
      <c r="A2519" s="3"/>
      <c r="B2519" s="40">
        <f>D2501</f>
        <v>14.5</v>
      </c>
      <c r="C2519" s="22" t="s">
        <v>17</v>
      </c>
      <c r="D2519" s="5">
        <f>F2519</f>
        <v>18.5</v>
      </c>
      <c r="E2519" s="22" t="s">
        <v>15</v>
      </c>
      <c r="F2519" s="40">
        <f>F2501</f>
        <v>18.5</v>
      </c>
      <c r="G2519" s="1"/>
      <c r="H2519" s="1"/>
      <c r="I2519" s="1"/>
      <c r="J2519" s="1"/>
    </row>
    <row r="2520" spans="1:10">
      <c r="A2520" s="3"/>
      <c r="B2520" s="3" t="s">
        <v>29</v>
      </c>
      <c r="C2520" s="22" t="s">
        <v>19</v>
      </c>
      <c r="D2520" s="3" t="s">
        <v>30</v>
      </c>
      <c r="E2520" s="22" t="s">
        <v>19</v>
      </c>
      <c r="F2520" s="3" t="s">
        <v>31</v>
      </c>
      <c r="G2520" s="1"/>
      <c r="H2520" s="1"/>
      <c r="I2520" s="1"/>
      <c r="J2520" s="1"/>
    </row>
    <row r="2521" spans="1:10">
      <c r="A2521" s="3"/>
      <c r="B2521" s="20">
        <f>B2508</f>
        <v>1.7869366206896549E-3</v>
      </c>
      <c r="C2521" s="1"/>
      <c r="D2521" s="20">
        <f>B2521</f>
        <v>1.7869366206896549E-3</v>
      </c>
      <c r="E2521" s="13"/>
      <c r="F2521" s="13">
        <f>H2501*(F2517+273.15)/F2519</f>
        <v>1.4005719459459457E-3</v>
      </c>
      <c r="G2521" s="1"/>
      <c r="H2521" s="1"/>
      <c r="I2521" s="1"/>
      <c r="J2521" s="1"/>
    </row>
    <row r="2522" spans="1:10">
      <c r="A2522" s="3"/>
      <c r="B2522" s="1"/>
      <c r="C2522" s="1"/>
      <c r="D2522" s="1"/>
      <c r="E2522" s="1"/>
      <c r="F2522" s="1"/>
      <c r="G2522" s="1"/>
      <c r="H2522" s="1"/>
      <c r="I2522" s="1"/>
      <c r="J2522" s="1"/>
    </row>
    <row r="2523" spans="1:10">
      <c r="A2523" s="24" t="s">
        <v>23</v>
      </c>
      <c r="B2523" s="27" t="s">
        <v>73</v>
      </c>
      <c r="C2523" s="29" t="s">
        <v>75</v>
      </c>
      <c r="D2523" s="27" t="s">
        <v>74</v>
      </c>
      <c r="E2523" s="29" t="s">
        <v>76</v>
      </c>
      <c r="F2523" s="11" t="s">
        <v>26</v>
      </c>
      <c r="G2523" s="27" t="s">
        <v>73</v>
      </c>
      <c r="H2523" s="29" t="s">
        <v>75</v>
      </c>
      <c r="I2523" s="27" t="s">
        <v>74</v>
      </c>
      <c r="J2523" s="29" t="s">
        <v>25</v>
      </c>
    </row>
    <row r="2524" spans="1:10">
      <c r="A2524" s="3"/>
      <c r="B2524" s="28">
        <f>H2501*(B2517+273.15)*(LN(D2521/B2521))</f>
        <v>0</v>
      </c>
      <c r="C2524" s="31">
        <f>(C2501*H2501*(D2517-(B2517+273.15)))*100</f>
        <v>1.4295492965517238</v>
      </c>
      <c r="D2524" s="31">
        <f>C2524+B2524</f>
        <v>1.4295492965517238</v>
      </c>
      <c r="E2524" s="31">
        <f>((C2501+1)*H2501*(D2517-(B2517+273.15)))*100</f>
        <v>2.1443239448275859</v>
      </c>
      <c r="F2524" s="1"/>
      <c r="G2524" s="31">
        <f>(H2501*((F2517+273.15)-D2517))*100</f>
        <v>-0.7147746482758619</v>
      </c>
      <c r="H2524" s="31">
        <f>(C2501*H2501*((F2517+273.15)-D2517))*100</f>
        <v>-1.4295492965517238</v>
      </c>
      <c r="I2524" s="31">
        <f>H2524+G2524</f>
        <v>-2.1443239448275859</v>
      </c>
      <c r="J2524" s="31">
        <f>((C2501+1)*H2501*((F2517+273.15)-D2517))*100</f>
        <v>-2.1443239448275859</v>
      </c>
    </row>
    <row r="2525" spans="1:10">
      <c r="A2525" s="3"/>
      <c r="B2525" s="1"/>
      <c r="C2525" s="1"/>
      <c r="D2525" s="1"/>
      <c r="E2525" s="1"/>
      <c r="F2525" s="1"/>
      <c r="G2525" s="1"/>
      <c r="I2525" s="1"/>
      <c r="J2525" s="1"/>
    </row>
    <row r="2526" spans="1:10">
      <c r="A2526" s="24" t="s">
        <v>27</v>
      </c>
      <c r="B2526" s="27" t="s">
        <v>73</v>
      </c>
      <c r="C2526" s="27" t="s">
        <v>74</v>
      </c>
      <c r="D2526" s="29" t="s">
        <v>75</v>
      </c>
      <c r="E2526" s="29" t="s">
        <v>76</v>
      </c>
      <c r="F2526" s="1"/>
      <c r="I2526" s="1"/>
      <c r="J2526" s="1"/>
    </row>
    <row r="2527" spans="1:10">
      <c r="A2527" s="3"/>
      <c r="B2527" s="31">
        <f>B2524+G2524</f>
        <v>-0.7147746482758619</v>
      </c>
      <c r="C2527" s="31">
        <f>D2524+I2524</f>
        <v>-0.71477464827586212</v>
      </c>
      <c r="D2527" s="28">
        <f>C2524+H2524</f>
        <v>0</v>
      </c>
      <c r="E2527" s="28">
        <f>E2524+J2524</f>
        <v>0</v>
      </c>
      <c r="F2527" s="1"/>
      <c r="H2527" s="1"/>
      <c r="I2527" s="1"/>
      <c r="J2527" s="1"/>
    </row>
    <row r="2529" spans="1:11">
      <c r="A2529" s="3" t="s">
        <v>0</v>
      </c>
      <c r="B2529" s="1"/>
      <c r="C2529" s="1"/>
      <c r="D2529" s="1"/>
      <c r="E2529" s="1"/>
      <c r="F2529" s="1"/>
      <c r="G2529" s="1"/>
      <c r="H2529" s="1"/>
      <c r="I2529" s="1"/>
      <c r="J2529" s="1"/>
    </row>
    <row r="2530" spans="1:11">
      <c r="A2530" s="24" t="s">
        <v>1</v>
      </c>
      <c r="B2530" s="3" t="s">
        <v>32</v>
      </c>
      <c r="C2530" s="3" t="s">
        <v>78</v>
      </c>
      <c r="D2530" s="3" t="s">
        <v>60</v>
      </c>
      <c r="E2530" s="3" t="s">
        <v>62</v>
      </c>
      <c r="F2530" s="3" t="s">
        <v>61</v>
      </c>
      <c r="G2530" s="22" t="s">
        <v>33</v>
      </c>
      <c r="H2530" s="46"/>
      <c r="I2530" s="46"/>
      <c r="J2530" s="46"/>
    </row>
    <row r="2531" spans="1:11">
      <c r="A2531" s="3"/>
      <c r="B2531" s="4" t="s">
        <v>34</v>
      </c>
      <c r="C2531" s="5">
        <f>K2531</f>
        <v>4.54</v>
      </c>
      <c r="D2531" s="5">
        <f>K2532</f>
        <v>15.56</v>
      </c>
      <c r="E2531" s="5">
        <f>K2533</f>
        <v>7.0309999999999997</v>
      </c>
      <c r="F2531" s="5">
        <f>K2534</f>
        <v>0.48199999999999998</v>
      </c>
      <c r="G2531" s="32" t="s">
        <v>35</v>
      </c>
      <c r="H2531" s="46"/>
      <c r="I2531" s="46"/>
      <c r="J2531" s="46"/>
      <c r="K2531" s="1">
        <v>4.54</v>
      </c>
    </row>
    <row r="2532" spans="1:11">
      <c r="A2532" s="3"/>
      <c r="B2532" s="1"/>
      <c r="C2532" s="1"/>
      <c r="D2532" s="1"/>
      <c r="E2532" s="1"/>
      <c r="F2532" s="1"/>
      <c r="G2532" s="1"/>
      <c r="H2532" s="46"/>
      <c r="I2532" s="46"/>
      <c r="J2532" s="46"/>
      <c r="K2532" s="1">
        <v>15.56</v>
      </c>
    </row>
    <row r="2533" spans="1:11">
      <c r="A2533" s="3" t="s">
        <v>81</v>
      </c>
      <c r="B2533" s="3" t="s">
        <v>36</v>
      </c>
      <c r="C2533" s="3" t="s">
        <v>37</v>
      </c>
      <c r="D2533" s="3" t="s">
        <v>38</v>
      </c>
      <c r="E2533" s="3" t="s">
        <v>39</v>
      </c>
      <c r="F2533" s="3"/>
      <c r="G2533" s="1"/>
      <c r="H2533" s="46"/>
      <c r="I2533" s="46"/>
      <c r="J2533" s="46"/>
      <c r="K2533" s="1">
        <v>7.0309999999999997</v>
      </c>
    </row>
    <row r="2534" spans="1:11">
      <c r="A2534" s="3"/>
      <c r="B2534" s="25">
        <f>ROUND(C2531*2.20462,2)</f>
        <v>10.01</v>
      </c>
      <c r="C2534" s="25">
        <f>ROUND(D2531*1.8+32,2)</f>
        <v>60.01</v>
      </c>
      <c r="D2534" s="25">
        <f>ROUND(E2531*(14.6959793/1.03326),2)</f>
        <v>100</v>
      </c>
      <c r="E2534" s="25">
        <f>ROUND(F2531*(3.28084^3),2)</f>
        <v>17.02</v>
      </c>
      <c r="F2534" s="13"/>
      <c r="G2534" s="1"/>
      <c r="H2534" s="46"/>
      <c r="I2534" s="46"/>
      <c r="J2534" s="46"/>
      <c r="K2534" s="1">
        <v>0.48199999999999998</v>
      </c>
    </row>
    <row r="2535" spans="1:11">
      <c r="A2535" s="3"/>
      <c r="B2535" s="25"/>
      <c r="C2535" s="23"/>
      <c r="D2535" s="23"/>
      <c r="E2535" s="25"/>
      <c r="G2535" s="1"/>
      <c r="H2535" s="46"/>
      <c r="I2535" s="46"/>
      <c r="J2535" s="46"/>
    </row>
    <row r="2536" spans="1:11">
      <c r="A2536" s="3" t="s">
        <v>82</v>
      </c>
      <c r="B2536" s="23">
        <f>ROUND(B2534,0)</f>
        <v>10</v>
      </c>
      <c r="C2536" s="23">
        <f>ROUND(C2534,0)</f>
        <v>60</v>
      </c>
      <c r="D2536" s="23">
        <f>ROUND(D2534,0)</f>
        <v>100</v>
      </c>
      <c r="E2536" s="23">
        <f>ROUND(E2534,0)</f>
        <v>17</v>
      </c>
      <c r="F2536" s="21"/>
      <c r="G2536" s="1"/>
      <c r="H2536" s="46"/>
      <c r="I2536" s="46"/>
      <c r="J2536" s="46"/>
    </row>
    <row r="2537" spans="1:11">
      <c r="A2537" s="3"/>
      <c r="B2537" s="25"/>
      <c r="C2537" s="23"/>
      <c r="D2537" s="23"/>
      <c r="E2537" s="25"/>
      <c r="G2537" s="1"/>
    </row>
    <row r="2538" spans="1:11">
      <c r="A2538" s="3" t="s">
        <v>40</v>
      </c>
      <c r="B2538" s="3" t="s">
        <v>37</v>
      </c>
      <c r="C2538" s="3" t="s">
        <v>98</v>
      </c>
      <c r="D2538" s="4" t="s">
        <v>97</v>
      </c>
      <c r="E2538" s="3" t="s">
        <v>96</v>
      </c>
      <c r="F2538" s="3" t="s">
        <v>95</v>
      </c>
      <c r="H2538" s="47" t="s">
        <v>89</v>
      </c>
      <c r="I2538" s="48"/>
      <c r="J2538" s="49"/>
    </row>
    <row r="2539" spans="1:11">
      <c r="A2539" s="3"/>
      <c r="B2539" s="17">
        <f>C2536</f>
        <v>60</v>
      </c>
      <c r="C2539" s="1">
        <v>0.25609999999999999</v>
      </c>
      <c r="D2539" s="1">
        <v>28.06</v>
      </c>
      <c r="E2539" s="1">
        <v>1.6029999999999999E-2</v>
      </c>
      <c r="F2539" s="1">
        <f>ROUND(E2536/B2536,3)</f>
        <v>1.7</v>
      </c>
      <c r="H2539" s="1"/>
      <c r="I2539" s="1"/>
      <c r="J2539" s="1"/>
    </row>
    <row r="2540" spans="1:11">
      <c r="A2540" s="3"/>
      <c r="B2540" s="3"/>
      <c r="C2540" s="1"/>
      <c r="D2540" s="1"/>
      <c r="E2540" s="1"/>
      <c r="F2540" s="1"/>
      <c r="G2540" s="1"/>
      <c r="H2540" s="1"/>
      <c r="I2540" s="1"/>
      <c r="J2540" s="1"/>
    </row>
    <row r="2541" spans="1:11">
      <c r="A2541" s="3"/>
      <c r="B2541" s="3" t="s">
        <v>38</v>
      </c>
      <c r="C2541" s="3" t="s">
        <v>38</v>
      </c>
      <c r="D2541" s="3" t="s">
        <v>45</v>
      </c>
      <c r="E2541" s="3" t="s">
        <v>46</v>
      </c>
      <c r="F2541" s="4" t="s">
        <v>47</v>
      </c>
      <c r="G2541" s="4" t="s">
        <v>48</v>
      </c>
      <c r="H2541" s="50" t="str">
        <f>IF(E2539=D2545,"líquido saturado",IF(E2539&lt;D2545,"líquido comprimido",IF(E2539&lt;E2545,"mezcla L+V",IF(E2539=E2545,"vapor saturado","vapor recalentado"))))</f>
        <v>líquido comprimido</v>
      </c>
      <c r="I2541" s="51"/>
      <c r="J2541" s="15" t="s">
        <v>99</v>
      </c>
    </row>
    <row r="2542" spans="1:11">
      <c r="A2542" s="3"/>
      <c r="B2542" s="17">
        <f>D2536</f>
        <v>100</v>
      </c>
      <c r="C2542" s="1">
        <v>96.16</v>
      </c>
      <c r="D2542" s="1">
        <v>1.771E-2</v>
      </c>
      <c r="E2542" s="1">
        <v>4.5979999999999999</v>
      </c>
      <c r="F2542" s="1">
        <v>295.27999999999997</v>
      </c>
      <c r="G2542" s="1">
        <v>1104.5999999999999</v>
      </c>
      <c r="J2542" s="1">
        <f>D2539</f>
        <v>28.06</v>
      </c>
    </row>
    <row r="2543" spans="1:11">
      <c r="A2543" s="3"/>
      <c r="B2543" s="1"/>
      <c r="C2543" s="1">
        <v>103.05</v>
      </c>
      <c r="D2543" s="1">
        <v>1.7760000000000001E-2</v>
      </c>
      <c r="E2543" s="1">
        <v>4.3070000000000004</v>
      </c>
      <c r="F2543" s="1">
        <v>300.47000000000003</v>
      </c>
      <c r="G2543" s="1">
        <v>1105.5999999999999</v>
      </c>
      <c r="H2543" s="35" t="s">
        <v>100</v>
      </c>
      <c r="I2543" s="34" t="str">
        <f>IF(F2539&gt;D2545,IF(F2539&lt;E2545,"mezcla L+V","vapor recalentado"),"líquido comprimido")</f>
        <v>mezcla L+V</v>
      </c>
      <c r="J2543" s="1"/>
    </row>
    <row r="2544" spans="1:11">
      <c r="A2544" s="3"/>
      <c r="B2544" s="1"/>
      <c r="C2544" s="1">
        <f>C2542-C2543</f>
        <v>-6.8900000000000006</v>
      </c>
      <c r="D2544" s="1">
        <f>D2542-D2543</f>
        <v>-5.0000000000001432E-5</v>
      </c>
      <c r="E2544" s="1">
        <f>E2542-E2543</f>
        <v>0.29099999999999948</v>
      </c>
      <c r="F2544" s="1">
        <f>F2542-F2543</f>
        <v>-5.1900000000000546</v>
      </c>
      <c r="G2544" s="1">
        <f>G2542-G2543</f>
        <v>-1</v>
      </c>
      <c r="H2544" s="1"/>
      <c r="I2544" s="1"/>
      <c r="J2544" s="1"/>
    </row>
    <row r="2545" spans="1:10">
      <c r="A2545" s="3"/>
      <c r="B2545" s="1"/>
      <c r="C2545" s="1"/>
      <c r="D2545" s="1">
        <f>ROUND(D2542+(D2544/C2544)*(B2542-C2542),4)</f>
        <v>1.77E-2</v>
      </c>
      <c r="E2545" s="1">
        <f>ROUND(E2542+(E2544/C2544)*(B2542-C2542),3)</f>
        <v>4.4359999999999999</v>
      </c>
      <c r="F2545" s="1">
        <f>ROUND(F2542+(F2544/C2544)*(B2542-C2542),2)</f>
        <v>298.17</v>
      </c>
      <c r="G2545" s="1">
        <f>ROUND(G2542+(G2544/C2544)*(B2542-C2542),1)</f>
        <v>1105.2</v>
      </c>
      <c r="H2545" s="1"/>
      <c r="I2545" s="1"/>
      <c r="J2545" s="1"/>
    </row>
    <row r="2546" spans="1:10">
      <c r="A2546" s="3"/>
      <c r="B2546" s="1"/>
      <c r="C2546" s="1"/>
      <c r="D2546" s="1"/>
      <c r="E2546" s="1"/>
      <c r="F2546" s="1"/>
      <c r="G2546" s="1"/>
      <c r="H2546" s="1"/>
      <c r="I2546" s="1"/>
      <c r="J2546" s="1"/>
    </row>
    <row r="2547" spans="1:10">
      <c r="A2547" s="3"/>
      <c r="B2547" s="3" t="s">
        <v>45</v>
      </c>
      <c r="C2547" s="3" t="s">
        <v>46</v>
      </c>
      <c r="D2547" s="3" t="s">
        <v>49</v>
      </c>
      <c r="E2547" s="15" t="s">
        <v>50</v>
      </c>
      <c r="F2547" s="11" t="s">
        <v>51</v>
      </c>
      <c r="G2547" s="16" t="s">
        <v>52</v>
      </c>
      <c r="H2547" s="4" t="s">
        <v>53</v>
      </c>
      <c r="I2547" s="4" t="s">
        <v>54</v>
      </c>
      <c r="J2547" s="1"/>
    </row>
    <row r="2548" spans="1:10">
      <c r="A2548" s="3"/>
      <c r="B2548" s="1">
        <f>D2545</f>
        <v>1.77E-2</v>
      </c>
      <c r="C2548" s="1">
        <f>E2545</f>
        <v>4.4359999999999999</v>
      </c>
      <c r="D2548" s="1">
        <f>ROUND(((F2539-B2548)/(C2548-B2548)),4)</f>
        <v>0.38080000000000003</v>
      </c>
      <c r="E2548" s="1">
        <f>ROUND((1-D2548)*F2545+G2545*D2548,1)</f>
        <v>605.5</v>
      </c>
      <c r="F2548" s="1"/>
      <c r="G2548" s="1">
        <f>(E2548-J2542)</f>
        <v>577.44000000000005</v>
      </c>
      <c r="H2548" s="1">
        <f>ROUND(D2536*(F2539-E2539)*(0.000947831/0.737562)*144,2)</f>
        <v>31.16</v>
      </c>
      <c r="I2548" s="1">
        <f>G2548+H2548</f>
        <v>608.6</v>
      </c>
      <c r="J2548" s="1"/>
    </row>
    <row r="2549" spans="1:10">
      <c r="A2549" s="3"/>
      <c r="E2549" s="1"/>
      <c r="F2549" s="1"/>
      <c r="G2549" s="1"/>
      <c r="H2549" s="1"/>
      <c r="I2549" s="1"/>
    </row>
    <row r="2550" spans="1:10">
      <c r="A2550" s="3"/>
      <c r="B2550" s="24" t="s">
        <v>55</v>
      </c>
      <c r="C2550" s="12" t="s">
        <v>56</v>
      </c>
      <c r="D2550" s="3" t="s">
        <v>90</v>
      </c>
      <c r="E2550" s="3" t="s">
        <v>91</v>
      </c>
      <c r="F2550" s="4" t="s">
        <v>92</v>
      </c>
      <c r="G2550" s="3" t="s">
        <v>93</v>
      </c>
      <c r="H2550" s="4" t="s">
        <v>94</v>
      </c>
      <c r="I2550" s="16" t="s">
        <v>52</v>
      </c>
      <c r="J2550" s="4" t="s">
        <v>53</v>
      </c>
    </row>
    <row r="2551" spans="1:10">
      <c r="A2551" s="3"/>
      <c r="B2551" s="14"/>
      <c r="C2551" s="21">
        <f>F2539</f>
        <v>1.7</v>
      </c>
      <c r="D2551" s="1">
        <v>1.7633000000000001</v>
      </c>
      <c r="E2551" s="1">
        <v>261.64999999999998</v>
      </c>
      <c r="F2551" s="1">
        <v>1116.2</v>
      </c>
      <c r="G2551" s="1">
        <f>E2554</f>
        <v>271.8</v>
      </c>
      <c r="H2551" s="1">
        <f>F2554</f>
        <v>1116.5</v>
      </c>
      <c r="I2551" s="1">
        <f>(H2551-E2548)</f>
        <v>511</v>
      </c>
      <c r="J2551" s="1">
        <v>0</v>
      </c>
    </row>
    <row r="2552" spans="1:10">
      <c r="A2552" s="3"/>
      <c r="C2552" s="1"/>
      <c r="D2552" s="1">
        <v>1.6697</v>
      </c>
      <c r="E2552" s="1">
        <v>276.69</v>
      </c>
      <c r="F2552" s="1">
        <v>1116.7</v>
      </c>
      <c r="G2552" s="1"/>
      <c r="H2552" s="1"/>
      <c r="I2552" s="1"/>
      <c r="J2552" s="4"/>
    </row>
    <row r="2553" spans="1:10">
      <c r="A2553" s="3"/>
      <c r="C2553" s="1"/>
      <c r="D2553" s="1">
        <f>D2551-D2552</f>
        <v>9.3600000000000128E-2</v>
      </c>
      <c r="E2553" s="1">
        <f>E2551-E2552</f>
        <v>-15.04000000000002</v>
      </c>
      <c r="F2553" s="1">
        <f>F2551-F2552</f>
        <v>-0.5</v>
      </c>
      <c r="G2553" s="1"/>
      <c r="H2553" s="1"/>
      <c r="I2553" s="1"/>
      <c r="J2553" s="5"/>
    </row>
    <row r="2554" spans="1:10">
      <c r="A2554" s="3"/>
      <c r="B2554" s="1"/>
      <c r="C2554" s="1"/>
      <c r="D2554" s="1"/>
      <c r="E2554" s="1">
        <f>ROUND(E2551+(E2553/D2553)*(C2551-D2551),1)</f>
        <v>271.8</v>
      </c>
      <c r="F2554" s="1">
        <f>ROUND(F2551+(F2553/D2553)*(C2551-D2551),1)</f>
        <v>1116.5</v>
      </c>
      <c r="G2554" s="1"/>
      <c r="H2554" s="1"/>
      <c r="I2554" s="1"/>
      <c r="J2554" s="5"/>
    </row>
    <row r="2555" spans="1:10">
      <c r="A2555" s="3"/>
    </row>
    <row r="2556" spans="1:10">
      <c r="A2556" s="3"/>
      <c r="B2556" s="4" t="s">
        <v>54</v>
      </c>
    </row>
    <row r="2557" spans="1:10">
      <c r="A2557" s="3"/>
      <c r="B2557" s="1">
        <f>I2551</f>
        <v>511</v>
      </c>
      <c r="I2557" s="5"/>
      <c r="J2557" s="5"/>
    </row>
    <row r="2558" spans="1:10">
      <c r="A2558" s="3"/>
      <c r="I2558" s="5"/>
      <c r="J2558" s="5"/>
    </row>
    <row r="2559" spans="1:10">
      <c r="A2559" s="3" t="s">
        <v>79</v>
      </c>
      <c r="B2559" s="27" t="s">
        <v>57</v>
      </c>
      <c r="C2559" s="27" t="s">
        <v>71</v>
      </c>
      <c r="D2559" s="27" t="s">
        <v>69</v>
      </c>
      <c r="E2559" s="27" t="s">
        <v>68</v>
      </c>
      <c r="F2559" s="27" t="s">
        <v>70</v>
      </c>
      <c r="G2559" s="27" t="s">
        <v>72</v>
      </c>
    </row>
    <row r="2560" spans="1:10">
      <c r="A2560" s="3"/>
      <c r="B2560" s="28">
        <f>G2551</f>
        <v>271.8</v>
      </c>
      <c r="C2560" s="28">
        <f>ROUND((I2548+B2557)*B2536,1)</f>
        <v>11196</v>
      </c>
      <c r="D2560" s="28">
        <f>ROUND((H2548+J2551)*B2536,1)</f>
        <v>311.60000000000002</v>
      </c>
      <c r="E2560" s="28">
        <f>ROUND(B2560*(100/14.50381),1)</f>
        <v>1874</v>
      </c>
      <c r="F2560" s="28">
        <f>ROUND(D2560*(1/0.947831),1)</f>
        <v>328.8</v>
      </c>
      <c r="G2560" s="28">
        <f>ROUND(C2560*(1/0.947831),1)</f>
        <v>11812.2</v>
      </c>
    </row>
    <row r="2562" spans="1:11">
      <c r="A2562" s="3" t="s">
        <v>182</v>
      </c>
    </row>
    <row r="2563" spans="1:11">
      <c r="A2563" s="3" t="s">
        <v>59</v>
      </c>
      <c r="B2563" s="1"/>
      <c r="C2563" s="1"/>
      <c r="D2563" s="1"/>
      <c r="E2563" s="1"/>
      <c r="F2563" s="1"/>
      <c r="G2563" s="1"/>
      <c r="H2563" s="1"/>
      <c r="I2563" s="1"/>
    </row>
    <row r="2564" spans="1:11">
      <c r="A2564" s="24" t="s">
        <v>1</v>
      </c>
      <c r="B2564" s="3" t="s">
        <v>2</v>
      </c>
      <c r="C2564" s="3" t="s">
        <v>3</v>
      </c>
      <c r="D2564" s="3" t="s">
        <v>14</v>
      </c>
      <c r="E2564" s="3" t="s">
        <v>7</v>
      </c>
      <c r="F2564" s="3" t="s">
        <v>151</v>
      </c>
      <c r="G2564" s="3" t="s">
        <v>11</v>
      </c>
      <c r="H2564" s="19" t="s">
        <v>77</v>
      </c>
    </row>
    <row r="2565" spans="1:11">
      <c r="A2565" s="3"/>
      <c r="B2565" s="3" t="s">
        <v>5</v>
      </c>
      <c r="C2565" s="6">
        <v>2.5</v>
      </c>
      <c r="D2565" s="1">
        <f>K2565</f>
        <v>11</v>
      </c>
      <c r="E2565" s="18">
        <f>K2566</f>
        <v>35</v>
      </c>
      <c r="F2565" s="8">
        <f>K2567</f>
        <v>15</v>
      </c>
      <c r="G2565" s="1">
        <f>K2568</f>
        <v>35</v>
      </c>
      <c r="H2565" s="7">
        <v>8.3139999999999993E-5</v>
      </c>
      <c r="K2565" s="1">
        <f>'ITEM Nº1'!B31</f>
        <v>11</v>
      </c>
    </row>
    <row r="2566" spans="1:11">
      <c r="A2566" s="3"/>
      <c r="B2566" s="1"/>
      <c r="C2566" s="1"/>
      <c r="D2566" s="5"/>
      <c r="E2566" s="4"/>
      <c r="F2566" s="5"/>
      <c r="K2566" s="1">
        <f>'ITEM Nº1'!B32</f>
        <v>35</v>
      </c>
    </row>
    <row r="2567" spans="1:11">
      <c r="A2567" s="24" t="s">
        <v>6</v>
      </c>
      <c r="B2567" s="3" t="s">
        <v>200</v>
      </c>
      <c r="C2567" s="22" t="s">
        <v>8</v>
      </c>
      <c r="D2567" s="3" t="s">
        <v>9</v>
      </c>
      <c r="E2567" s="22" t="s">
        <v>10</v>
      </c>
      <c r="F2567" s="3" t="s">
        <v>11</v>
      </c>
      <c r="H2567" s="1"/>
      <c r="K2567" s="1">
        <f>'ITEM Nº1'!B33</f>
        <v>15</v>
      </c>
    </row>
    <row r="2568" spans="1:11">
      <c r="A2568" s="3"/>
      <c r="B2568" s="40">
        <f>E2565</f>
        <v>35</v>
      </c>
      <c r="D2568" s="9">
        <f>((D2570*D2572)/H2565)</f>
        <v>225.97666666666669</v>
      </c>
      <c r="F2568" s="40">
        <f>G2565</f>
        <v>35</v>
      </c>
      <c r="K2568" s="1">
        <f>'ITEM Nº1'!B34</f>
        <v>35</v>
      </c>
    </row>
    <row r="2569" spans="1:11">
      <c r="A2569" s="3"/>
      <c r="B2569" s="3" t="s">
        <v>201</v>
      </c>
      <c r="C2569" s="22" t="s">
        <v>12</v>
      </c>
      <c r="D2569" s="3" t="s">
        <v>80</v>
      </c>
      <c r="E2569" s="22" t="s">
        <v>13</v>
      </c>
      <c r="F2569" s="3" t="s">
        <v>151</v>
      </c>
    </row>
    <row r="2570" spans="1:11">
      <c r="A2570" s="3"/>
      <c r="B2570" s="40">
        <f>D2565</f>
        <v>11</v>
      </c>
      <c r="C2570" s="22" t="s">
        <v>15</v>
      </c>
      <c r="D2570" s="5">
        <f>B2570</f>
        <v>11</v>
      </c>
      <c r="E2570" s="22" t="s">
        <v>17</v>
      </c>
      <c r="F2570" s="40">
        <f>F2565</f>
        <v>15</v>
      </c>
    </row>
    <row r="2571" spans="1:11">
      <c r="A2571" s="3"/>
      <c r="B2571" s="3" t="s">
        <v>29</v>
      </c>
      <c r="C2571" s="22" t="s">
        <v>19</v>
      </c>
      <c r="D2571" s="3" t="s">
        <v>30</v>
      </c>
      <c r="E2571" s="22" t="s">
        <v>19</v>
      </c>
      <c r="F2571" s="3" t="s">
        <v>31</v>
      </c>
    </row>
    <row r="2572" spans="1:11">
      <c r="A2572" s="3"/>
      <c r="B2572" s="10">
        <f>(H2565*(B2568+273.15)/B2570)</f>
        <v>2.329053727272727E-3</v>
      </c>
      <c r="C2572" s="10"/>
      <c r="D2572" s="10">
        <f>F2572</f>
        <v>1.7079727333333332E-3</v>
      </c>
      <c r="E2572" s="10"/>
      <c r="F2572" s="10">
        <f>(H2565*(F2568+273.15)/F2570)</f>
        <v>1.7079727333333332E-3</v>
      </c>
    </row>
    <row r="2573" spans="1:11">
      <c r="A2573" s="3"/>
      <c r="B2573" s="1"/>
      <c r="C2573" s="1"/>
      <c r="D2573" s="1"/>
      <c r="E2573" s="1"/>
      <c r="F2573" s="1"/>
      <c r="G2573" s="1"/>
      <c r="H2573" s="1"/>
      <c r="I2573" s="1"/>
      <c r="J2573" s="1"/>
    </row>
    <row r="2574" spans="1:11">
      <c r="A2574" s="24" t="s">
        <v>23</v>
      </c>
      <c r="B2574" s="27" t="s">
        <v>73</v>
      </c>
      <c r="C2574" s="29" t="s">
        <v>75</v>
      </c>
      <c r="D2574" s="27" t="s">
        <v>74</v>
      </c>
      <c r="E2574" s="29" t="s">
        <v>76</v>
      </c>
      <c r="F2574" s="11" t="s">
        <v>26</v>
      </c>
      <c r="G2574" s="27" t="s">
        <v>73</v>
      </c>
      <c r="H2574" s="29" t="s">
        <v>75</v>
      </c>
      <c r="I2574" s="27" t="s">
        <v>24</v>
      </c>
      <c r="J2574" s="29" t="s">
        <v>76</v>
      </c>
    </row>
    <row r="2575" spans="1:11">
      <c r="A2575" s="3"/>
      <c r="B2575" s="31">
        <f>ROUND((H2565*(D2568-(B2568+273.15)))*(1/0.01),2)</f>
        <v>-0.68</v>
      </c>
      <c r="C2575" s="31">
        <f>ROUND((C2565*H2565*(D2568-(B2568+273.15)))*(1/0.01),2)</f>
        <v>-1.71</v>
      </c>
      <c r="D2575" s="31">
        <f>C2575+B2575</f>
        <v>-2.39</v>
      </c>
      <c r="E2575" s="31">
        <f>ROUND(((C2565+1)*H2565*(D2568-(B2568+273.15)))*(1/0.01),2)</f>
        <v>-2.39</v>
      </c>
      <c r="F2575" s="10"/>
      <c r="G2575" s="31">
        <f>ROUND(H2565*(F2568+273.15)*(LN(F2572/D2572)),2)</f>
        <v>0</v>
      </c>
      <c r="H2575" s="31">
        <f>ROUND((C2565*H2565*((F2568+273.15)-D2568))*100,2)</f>
        <v>1.71</v>
      </c>
      <c r="I2575" s="31">
        <f>H2575+G2575</f>
        <v>1.71</v>
      </c>
      <c r="J2575" s="31">
        <f>ROUND(((C2565+1)*H2565*((F2568+273.15)-D2568))*100,2)</f>
        <v>2.39</v>
      </c>
    </row>
    <row r="2576" spans="1:11">
      <c r="A2576" s="3"/>
      <c r="B2576" s="1"/>
      <c r="C2576" s="1"/>
      <c r="D2576" s="1"/>
      <c r="E2576" s="1"/>
      <c r="F2576" s="1"/>
      <c r="G2576" s="1"/>
      <c r="H2576" s="1"/>
      <c r="J2576" s="1"/>
    </row>
    <row r="2577" spans="1:10">
      <c r="A2577" s="24" t="s">
        <v>27</v>
      </c>
      <c r="B2577" s="27" t="s">
        <v>73</v>
      </c>
      <c r="C2577" s="27" t="s">
        <v>74</v>
      </c>
      <c r="D2577" s="29" t="s">
        <v>75</v>
      </c>
      <c r="E2577" s="29" t="s">
        <v>76</v>
      </c>
      <c r="G2577" s="1"/>
      <c r="H2577" s="1"/>
      <c r="J2577" s="1"/>
    </row>
    <row r="2578" spans="1:10">
      <c r="A2578" s="3"/>
      <c r="B2578" s="31">
        <f>B2575+G2575</f>
        <v>-0.68</v>
      </c>
      <c r="C2578" s="31">
        <f>D2575+I2575</f>
        <v>-0.68000000000000016</v>
      </c>
      <c r="D2578" s="31">
        <f>C2575+H2575</f>
        <v>0</v>
      </c>
      <c r="E2578" s="31">
        <f>E2575+J2575</f>
        <v>0</v>
      </c>
      <c r="G2578" s="1"/>
      <c r="H2578" s="1"/>
      <c r="I2578" s="1"/>
      <c r="J2578" s="1"/>
    </row>
    <row r="2579" spans="1:10">
      <c r="A2579" s="3"/>
      <c r="B2579" s="1"/>
      <c r="C2579" s="1"/>
      <c r="D2579" s="1"/>
      <c r="E2579" s="1"/>
      <c r="F2579" s="1"/>
      <c r="G2579" s="1"/>
      <c r="H2579" s="1"/>
      <c r="I2579" s="1"/>
      <c r="J2579" s="1"/>
    </row>
    <row r="2580" spans="1:10">
      <c r="A2580" s="24" t="s">
        <v>28</v>
      </c>
      <c r="B2580" s="3" t="s">
        <v>7</v>
      </c>
      <c r="C2580" s="22" t="s">
        <v>8</v>
      </c>
      <c r="D2580" s="3" t="s">
        <v>9</v>
      </c>
      <c r="E2580" s="22" t="s">
        <v>10</v>
      </c>
      <c r="F2580" s="3" t="s">
        <v>11</v>
      </c>
      <c r="G2580" s="1"/>
      <c r="H2580" s="1"/>
      <c r="I2580" s="1"/>
      <c r="J2580" s="1"/>
    </row>
    <row r="2581" spans="1:10">
      <c r="A2581" s="3"/>
      <c r="B2581" s="40">
        <f>E2565</f>
        <v>35</v>
      </c>
      <c r="D2581" s="9">
        <f>(D2583*D2585/H2565)</f>
        <v>420.20454545454544</v>
      </c>
      <c r="F2581" s="40">
        <f>G2565</f>
        <v>35</v>
      </c>
      <c r="G2581" s="1"/>
      <c r="H2581" s="1"/>
      <c r="I2581" s="1"/>
      <c r="J2581" s="1"/>
    </row>
    <row r="2582" spans="1:10">
      <c r="A2582" s="3"/>
      <c r="B2582" s="3" t="s">
        <v>14</v>
      </c>
      <c r="C2582" s="22" t="s">
        <v>13</v>
      </c>
      <c r="D2582" s="3" t="s">
        <v>16</v>
      </c>
      <c r="E2582" s="22" t="s">
        <v>12</v>
      </c>
      <c r="F2582" s="3" t="s">
        <v>18</v>
      </c>
      <c r="G2582" s="1"/>
      <c r="H2582" s="1"/>
      <c r="I2582" s="1"/>
      <c r="J2582" s="1"/>
    </row>
    <row r="2583" spans="1:10">
      <c r="A2583" s="3"/>
      <c r="B2583" s="40">
        <f>D2565</f>
        <v>11</v>
      </c>
      <c r="C2583" s="22" t="s">
        <v>17</v>
      </c>
      <c r="D2583" s="5">
        <f>F2583</f>
        <v>15</v>
      </c>
      <c r="E2583" s="22" t="s">
        <v>15</v>
      </c>
      <c r="F2583" s="40">
        <f>F2565</f>
        <v>15</v>
      </c>
      <c r="G2583" s="1"/>
      <c r="H2583" s="1"/>
      <c r="I2583" s="1"/>
      <c r="J2583" s="1"/>
    </row>
    <row r="2584" spans="1:10">
      <c r="A2584" s="3"/>
      <c r="B2584" s="3" t="s">
        <v>29</v>
      </c>
      <c r="C2584" s="22" t="s">
        <v>19</v>
      </c>
      <c r="D2584" s="3" t="s">
        <v>30</v>
      </c>
      <c r="E2584" s="22" t="s">
        <v>19</v>
      </c>
      <c r="F2584" s="3" t="s">
        <v>31</v>
      </c>
      <c r="G2584" s="1"/>
      <c r="H2584" s="1"/>
      <c r="I2584" s="1"/>
      <c r="J2584" s="1"/>
    </row>
    <row r="2585" spans="1:10">
      <c r="A2585" s="3"/>
      <c r="B2585" s="20">
        <f>B2572</f>
        <v>2.329053727272727E-3</v>
      </c>
      <c r="C2585" s="1"/>
      <c r="D2585" s="20">
        <f>B2585</f>
        <v>2.329053727272727E-3</v>
      </c>
      <c r="E2585" s="13"/>
      <c r="F2585" s="13">
        <f>H2565*(F2581+273.15)/F2583</f>
        <v>1.7079727333333332E-3</v>
      </c>
      <c r="G2585" s="1"/>
      <c r="H2585" s="1"/>
      <c r="I2585" s="1"/>
      <c r="J2585" s="1"/>
    </row>
    <row r="2586" spans="1:10">
      <c r="A2586" s="3"/>
      <c r="B2586" s="1"/>
      <c r="C2586" s="1"/>
      <c r="D2586" s="1"/>
      <c r="E2586" s="1"/>
      <c r="F2586" s="1"/>
      <c r="G2586" s="1"/>
      <c r="H2586" s="1"/>
      <c r="I2586" s="1"/>
      <c r="J2586" s="1"/>
    </row>
    <row r="2587" spans="1:10">
      <c r="A2587" s="24" t="s">
        <v>23</v>
      </c>
      <c r="B2587" s="27" t="s">
        <v>73</v>
      </c>
      <c r="C2587" s="29" t="s">
        <v>75</v>
      </c>
      <c r="D2587" s="27" t="s">
        <v>74</v>
      </c>
      <c r="E2587" s="29" t="s">
        <v>76</v>
      </c>
      <c r="F2587" s="11" t="s">
        <v>26</v>
      </c>
      <c r="G2587" s="27" t="s">
        <v>73</v>
      </c>
      <c r="H2587" s="29" t="s">
        <v>75</v>
      </c>
      <c r="I2587" s="27" t="s">
        <v>74</v>
      </c>
      <c r="J2587" s="29" t="s">
        <v>25</v>
      </c>
    </row>
    <row r="2588" spans="1:10">
      <c r="A2588" s="3"/>
      <c r="B2588" s="28">
        <f>H2565*(B2581+273.15)*(LN(D2585/B2585))</f>
        <v>0</v>
      </c>
      <c r="C2588" s="31">
        <f>(C2565*H2565*(D2581-(B2581+273.15)))*100</f>
        <v>2.329053727272727</v>
      </c>
      <c r="D2588" s="31">
        <f>C2588+B2588</f>
        <v>2.329053727272727</v>
      </c>
      <c r="E2588" s="31">
        <f>((C2565+1)*H2565*(D2581-(B2581+273.15)))*100</f>
        <v>3.2606752181818179</v>
      </c>
      <c r="F2588" s="1"/>
      <c r="G2588" s="31">
        <f>(H2565*((F2581+273.15)-D2581))*100</f>
        <v>-0.93162149090909085</v>
      </c>
      <c r="H2588" s="31">
        <f>(C2565*H2565*((F2581+273.15)-D2581))*100</f>
        <v>-2.329053727272727</v>
      </c>
      <c r="I2588" s="31">
        <f>H2588+G2588</f>
        <v>-3.2606752181818179</v>
      </c>
      <c r="J2588" s="31">
        <f>((C2565+1)*H2565*((F2581+273.15)-D2581))*100</f>
        <v>-3.2606752181818179</v>
      </c>
    </row>
    <row r="2589" spans="1:10">
      <c r="A2589" s="3"/>
      <c r="B2589" s="1"/>
      <c r="C2589" s="1"/>
      <c r="D2589" s="1"/>
      <c r="E2589" s="1"/>
      <c r="F2589" s="1"/>
      <c r="G2589" s="1"/>
      <c r="I2589" s="1"/>
      <c r="J2589" s="1"/>
    </row>
    <row r="2590" spans="1:10">
      <c r="A2590" s="24" t="s">
        <v>27</v>
      </c>
      <c r="B2590" s="27" t="s">
        <v>73</v>
      </c>
      <c r="C2590" s="27" t="s">
        <v>74</v>
      </c>
      <c r="D2590" s="29" t="s">
        <v>75</v>
      </c>
      <c r="E2590" s="29" t="s">
        <v>76</v>
      </c>
      <c r="F2590" s="1"/>
      <c r="I2590" s="1"/>
      <c r="J2590" s="1"/>
    </row>
    <row r="2591" spans="1:10">
      <c r="A2591" s="3"/>
      <c r="B2591" s="31">
        <f>B2588+G2588</f>
        <v>-0.93162149090909085</v>
      </c>
      <c r="C2591" s="31">
        <f>D2588+I2588</f>
        <v>-0.93162149090909097</v>
      </c>
      <c r="D2591" s="28">
        <f>C2588+H2588</f>
        <v>0</v>
      </c>
      <c r="E2591" s="28">
        <f>E2588+J2588</f>
        <v>0</v>
      </c>
      <c r="F2591" s="1"/>
      <c r="H2591" s="1"/>
      <c r="I2591" s="1"/>
      <c r="J2591" s="1"/>
    </row>
    <row r="2593" spans="1:11">
      <c r="A2593" s="3" t="s">
        <v>0</v>
      </c>
      <c r="B2593" s="1"/>
      <c r="C2593" s="1"/>
      <c r="D2593" s="1"/>
      <c r="E2593" s="1"/>
      <c r="F2593" s="1"/>
      <c r="G2593" s="1"/>
      <c r="H2593" s="1"/>
      <c r="I2593" s="1"/>
      <c r="J2593" s="1"/>
    </row>
    <row r="2594" spans="1:11">
      <c r="A2594" s="24" t="s">
        <v>1</v>
      </c>
      <c r="B2594" s="3" t="s">
        <v>32</v>
      </c>
      <c r="C2594" s="3" t="s">
        <v>78</v>
      </c>
      <c r="D2594" s="3" t="s">
        <v>60</v>
      </c>
      <c r="E2594" s="3" t="s">
        <v>62</v>
      </c>
      <c r="F2594" s="3" t="s">
        <v>61</v>
      </c>
      <c r="G2594" s="22" t="s">
        <v>33</v>
      </c>
      <c r="H2594" s="46"/>
      <c r="I2594" s="46"/>
      <c r="J2594" s="46"/>
    </row>
    <row r="2595" spans="1:11">
      <c r="A2595" s="3"/>
      <c r="B2595" s="4" t="s">
        <v>34</v>
      </c>
      <c r="C2595" s="5">
        <f>K2595</f>
        <v>4.54</v>
      </c>
      <c r="D2595" s="5">
        <f>K2596</f>
        <v>15.56</v>
      </c>
      <c r="E2595" s="5">
        <f>K2597</f>
        <v>7.0309999999999997</v>
      </c>
      <c r="F2595" s="5">
        <f>K2598</f>
        <v>0.48199999999999998</v>
      </c>
      <c r="G2595" s="32" t="s">
        <v>35</v>
      </c>
      <c r="H2595" s="46"/>
      <c r="I2595" s="46"/>
      <c r="J2595" s="46"/>
      <c r="K2595" s="1">
        <v>4.54</v>
      </c>
    </row>
    <row r="2596" spans="1:11">
      <c r="A2596" s="3"/>
      <c r="B2596" s="1"/>
      <c r="C2596" s="1"/>
      <c r="D2596" s="1"/>
      <c r="E2596" s="1"/>
      <c r="F2596" s="1"/>
      <c r="G2596" s="1"/>
      <c r="H2596" s="46"/>
      <c r="I2596" s="46"/>
      <c r="J2596" s="46"/>
      <c r="K2596" s="1">
        <v>15.56</v>
      </c>
    </row>
    <row r="2597" spans="1:11">
      <c r="A2597" s="3" t="s">
        <v>81</v>
      </c>
      <c r="B2597" s="3" t="s">
        <v>36</v>
      </c>
      <c r="C2597" s="3" t="s">
        <v>37</v>
      </c>
      <c r="D2597" s="3" t="s">
        <v>38</v>
      </c>
      <c r="E2597" s="3" t="s">
        <v>39</v>
      </c>
      <c r="F2597" s="3"/>
      <c r="G2597" s="1"/>
      <c r="H2597" s="46"/>
      <c r="I2597" s="46"/>
      <c r="J2597" s="46"/>
      <c r="K2597" s="1">
        <v>7.0309999999999997</v>
      </c>
    </row>
    <row r="2598" spans="1:11">
      <c r="A2598" s="3"/>
      <c r="B2598" s="25">
        <f>ROUND(C2595*2.20462,2)</f>
        <v>10.01</v>
      </c>
      <c r="C2598" s="25">
        <f>ROUND(D2595*1.8+32,2)</f>
        <v>60.01</v>
      </c>
      <c r="D2598" s="25">
        <f>ROUND(E2595*(14.6959793/1.03326),2)</f>
        <v>100</v>
      </c>
      <c r="E2598" s="25">
        <f>ROUND(F2595*(3.28084^3),2)</f>
        <v>17.02</v>
      </c>
      <c r="F2598" s="13"/>
      <c r="G2598" s="1"/>
      <c r="H2598" s="46"/>
      <c r="I2598" s="46"/>
      <c r="J2598" s="46"/>
      <c r="K2598" s="1">
        <v>0.48199999999999998</v>
      </c>
    </row>
    <row r="2599" spans="1:11">
      <c r="A2599" s="3"/>
      <c r="B2599" s="25"/>
      <c r="C2599" s="23"/>
      <c r="D2599" s="23"/>
      <c r="E2599" s="25"/>
      <c r="G2599" s="1"/>
      <c r="H2599" s="46"/>
      <c r="I2599" s="46"/>
      <c r="J2599" s="46"/>
    </row>
    <row r="2600" spans="1:11">
      <c r="A2600" s="3" t="s">
        <v>82</v>
      </c>
      <c r="B2600" s="23">
        <f>ROUND(B2598,0)</f>
        <v>10</v>
      </c>
      <c r="C2600" s="23">
        <f>ROUND(C2598,0)</f>
        <v>60</v>
      </c>
      <c r="D2600" s="23">
        <f>ROUND(D2598,0)</f>
        <v>100</v>
      </c>
      <c r="E2600" s="23">
        <f>ROUND(E2598,0)</f>
        <v>17</v>
      </c>
      <c r="F2600" s="21"/>
      <c r="G2600" s="1"/>
      <c r="H2600" s="46"/>
      <c r="I2600" s="46"/>
      <c r="J2600" s="46"/>
    </row>
    <row r="2601" spans="1:11">
      <c r="A2601" s="3"/>
      <c r="B2601" s="25"/>
      <c r="C2601" s="23"/>
      <c r="D2601" s="23"/>
      <c r="E2601" s="25"/>
      <c r="G2601" s="1"/>
    </row>
    <row r="2602" spans="1:11">
      <c r="A2602" s="3" t="s">
        <v>40</v>
      </c>
      <c r="B2602" s="3" t="s">
        <v>37</v>
      </c>
      <c r="C2602" s="3" t="s">
        <v>98</v>
      </c>
      <c r="D2602" s="4" t="s">
        <v>97</v>
      </c>
      <c r="E2602" s="3" t="s">
        <v>96</v>
      </c>
      <c r="F2602" s="3" t="s">
        <v>95</v>
      </c>
      <c r="H2602" s="47" t="s">
        <v>89</v>
      </c>
      <c r="I2602" s="48"/>
      <c r="J2602" s="49"/>
    </row>
    <row r="2603" spans="1:11">
      <c r="A2603" s="3"/>
      <c r="B2603" s="17">
        <f>C2600</f>
        <v>60</v>
      </c>
      <c r="C2603" s="1">
        <v>0.25609999999999999</v>
      </c>
      <c r="D2603" s="1">
        <v>28.06</v>
      </c>
      <c r="E2603" s="1">
        <v>1.6029999999999999E-2</v>
      </c>
      <c r="F2603" s="1">
        <f>ROUND(E2600/B2600,3)</f>
        <v>1.7</v>
      </c>
      <c r="H2603" s="1"/>
      <c r="I2603" s="1"/>
      <c r="J2603" s="1"/>
    </row>
    <row r="2604" spans="1:11">
      <c r="A2604" s="3"/>
      <c r="B2604" s="3"/>
      <c r="C2604" s="1"/>
      <c r="D2604" s="1"/>
      <c r="E2604" s="1"/>
      <c r="F2604" s="1"/>
      <c r="G2604" s="1"/>
      <c r="H2604" s="1"/>
      <c r="I2604" s="1"/>
      <c r="J2604" s="1"/>
    </row>
    <row r="2605" spans="1:11">
      <c r="A2605" s="3"/>
      <c r="B2605" s="3" t="s">
        <v>38</v>
      </c>
      <c r="C2605" s="3" t="s">
        <v>38</v>
      </c>
      <c r="D2605" s="3" t="s">
        <v>45</v>
      </c>
      <c r="E2605" s="3" t="s">
        <v>46</v>
      </c>
      <c r="F2605" s="4" t="s">
        <v>47</v>
      </c>
      <c r="G2605" s="4" t="s">
        <v>48</v>
      </c>
      <c r="H2605" s="50" t="str">
        <f>IF(E2603=D2609,"líquido saturado",IF(E2603&lt;D2609,"líquido comprimido",IF(E2603&lt;E2609,"mezcla L+V",IF(E2603=E2609,"vapor saturado","vapor recalentado"))))</f>
        <v>líquido comprimido</v>
      </c>
      <c r="I2605" s="51"/>
      <c r="J2605" s="15" t="s">
        <v>99</v>
      </c>
    </row>
    <row r="2606" spans="1:11">
      <c r="A2606" s="3"/>
      <c r="B2606" s="17">
        <f>D2600</f>
        <v>100</v>
      </c>
      <c r="C2606" s="1">
        <v>96.16</v>
      </c>
      <c r="D2606" s="1">
        <v>1.771E-2</v>
      </c>
      <c r="E2606" s="1">
        <v>4.5979999999999999</v>
      </c>
      <c r="F2606" s="1">
        <v>295.27999999999997</v>
      </c>
      <c r="G2606" s="1">
        <v>1104.5999999999999</v>
      </c>
      <c r="J2606" s="1">
        <f>D2603</f>
        <v>28.06</v>
      </c>
    </row>
    <row r="2607" spans="1:11">
      <c r="A2607" s="3"/>
      <c r="B2607" s="1"/>
      <c r="C2607" s="1">
        <v>103.05</v>
      </c>
      <c r="D2607" s="1">
        <v>1.7760000000000001E-2</v>
      </c>
      <c r="E2607" s="1">
        <v>4.3070000000000004</v>
      </c>
      <c r="F2607" s="1">
        <v>300.47000000000003</v>
      </c>
      <c r="G2607" s="1">
        <v>1105.5999999999999</v>
      </c>
      <c r="H2607" s="35" t="s">
        <v>100</v>
      </c>
      <c r="I2607" s="34" t="str">
        <f>IF(F2603&gt;D2609,IF(F2603&lt;E2609,"mezcla L+V","vapor recalentado"),"líquido comprimido")</f>
        <v>mezcla L+V</v>
      </c>
      <c r="J2607" s="1"/>
    </row>
    <row r="2608" spans="1:11">
      <c r="A2608" s="3"/>
      <c r="B2608" s="1"/>
      <c r="C2608" s="1">
        <f>C2606-C2607</f>
        <v>-6.8900000000000006</v>
      </c>
      <c r="D2608" s="1">
        <f>D2606-D2607</f>
        <v>-5.0000000000001432E-5</v>
      </c>
      <c r="E2608" s="1">
        <f>E2606-E2607</f>
        <v>0.29099999999999948</v>
      </c>
      <c r="F2608" s="1">
        <f>F2606-F2607</f>
        <v>-5.1900000000000546</v>
      </c>
      <c r="G2608" s="1">
        <f>G2606-G2607</f>
        <v>-1</v>
      </c>
      <c r="H2608" s="1"/>
      <c r="I2608" s="1"/>
      <c r="J2608" s="1"/>
    </row>
    <row r="2609" spans="1:10">
      <c r="A2609" s="3"/>
      <c r="B2609" s="1"/>
      <c r="C2609" s="1"/>
      <c r="D2609" s="1">
        <f>ROUND(D2606+(D2608/C2608)*(B2606-C2606),4)</f>
        <v>1.77E-2</v>
      </c>
      <c r="E2609" s="1">
        <f>ROUND(E2606+(E2608/C2608)*(B2606-C2606),3)</f>
        <v>4.4359999999999999</v>
      </c>
      <c r="F2609" s="1">
        <f>ROUND(F2606+(F2608/C2608)*(B2606-C2606),2)</f>
        <v>298.17</v>
      </c>
      <c r="G2609" s="1">
        <f>ROUND(G2606+(G2608/C2608)*(B2606-C2606),1)</f>
        <v>1105.2</v>
      </c>
      <c r="H2609" s="1"/>
      <c r="I2609" s="1"/>
      <c r="J2609" s="1"/>
    </row>
    <row r="2610" spans="1:10">
      <c r="A2610" s="3"/>
      <c r="B2610" s="1"/>
      <c r="C2610" s="1"/>
      <c r="D2610" s="1"/>
      <c r="E2610" s="1"/>
      <c r="F2610" s="1"/>
      <c r="G2610" s="1"/>
      <c r="H2610" s="1"/>
      <c r="I2610" s="1"/>
      <c r="J2610" s="1"/>
    </row>
    <row r="2611" spans="1:10">
      <c r="A2611" s="3"/>
      <c r="B2611" s="3" t="s">
        <v>45</v>
      </c>
      <c r="C2611" s="3" t="s">
        <v>46</v>
      </c>
      <c r="D2611" s="3" t="s">
        <v>49</v>
      </c>
      <c r="E2611" s="15" t="s">
        <v>50</v>
      </c>
      <c r="F2611" s="11" t="s">
        <v>51</v>
      </c>
      <c r="G2611" s="16" t="s">
        <v>52</v>
      </c>
      <c r="H2611" s="4" t="s">
        <v>53</v>
      </c>
      <c r="I2611" s="4" t="s">
        <v>54</v>
      </c>
      <c r="J2611" s="1"/>
    </row>
    <row r="2612" spans="1:10">
      <c r="A2612" s="3"/>
      <c r="B2612" s="1">
        <f>D2609</f>
        <v>1.77E-2</v>
      </c>
      <c r="C2612" s="1">
        <f>E2609</f>
        <v>4.4359999999999999</v>
      </c>
      <c r="D2612" s="1">
        <f>ROUND(((F2603-B2612)/(C2612-B2612)),4)</f>
        <v>0.38080000000000003</v>
      </c>
      <c r="E2612" s="1">
        <f>ROUND((1-D2612)*F2609+G2609*D2612,1)</f>
        <v>605.5</v>
      </c>
      <c r="F2612" s="1"/>
      <c r="G2612" s="1">
        <f>(E2612-J2606)</f>
        <v>577.44000000000005</v>
      </c>
      <c r="H2612" s="1">
        <f>ROUND(D2600*(F2603-E2603)*(0.000947831/0.737562)*144,2)</f>
        <v>31.16</v>
      </c>
      <c r="I2612" s="1">
        <f>G2612+H2612</f>
        <v>608.6</v>
      </c>
      <c r="J2612" s="1"/>
    </row>
    <row r="2613" spans="1:10">
      <c r="A2613" s="3"/>
      <c r="E2613" s="1"/>
      <c r="F2613" s="1"/>
      <c r="G2613" s="1"/>
      <c r="H2613" s="1"/>
      <c r="I2613" s="1"/>
    </row>
    <row r="2614" spans="1:10">
      <c r="A2614" s="3"/>
      <c r="B2614" s="24" t="s">
        <v>55</v>
      </c>
      <c r="C2614" s="12" t="s">
        <v>56</v>
      </c>
      <c r="D2614" s="3" t="s">
        <v>90</v>
      </c>
      <c r="E2614" s="3" t="s">
        <v>91</v>
      </c>
      <c r="F2614" s="4" t="s">
        <v>92</v>
      </c>
      <c r="G2614" s="3" t="s">
        <v>93</v>
      </c>
      <c r="H2614" s="4" t="s">
        <v>94</v>
      </c>
      <c r="I2614" s="16" t="s">
        <v>52</v>
      </c>
      <c r="J2614" s="4" t="s">
        <v>53</v>
      </c>
    </row>
    <row r="2615" spans="1:10">
      <c r="A2615" s="3"/>
      <c r="B2615" s="14"/>
      <c r="C2615" s="21">
        <f>F2603</f>
        <v>1.7</v>
      </c>
      <c r="D2615" s="1">
        <v>1.7633000000000001</v>
      </c>
      <c r="E2615" s="1">
        <v>261.64999999999998</v>
      </c>
      <c r="F2615" s="1">
        <v>1116.2</v>
      </c>
      <c r="G2615" s="1">
        <f>E2618</f>
        <v>271.8</v>
      </c>
      <c r="H2615" s="1">
        <f>F2618</f>
        <v>1116.5</v>
      </c>
      <c r="I2615" s="1">
        <f>(H2615-E2612)</f>
        <v>511</v>
      </c>
      <c r="J2615" s="1">
        <v>0</v>
      </c>
    </row>
    <row r="2616" spans="1:10">
      <c r="A2616" s="3"/>
      <c r="C2616" s="1"/>
      <c r="D2616" s="1">
        <v>1.6697</v>
      </c>
      <c r="E2616" s="1">
        <v>276.69</v>
      </c>
      <c r="F2616" s="1">
        <v>1116.7</v>
      </c>
      <c r="G2616" s="1"/>
      <c r="H2616" s="1"/>
      <c r="I2616" s="1"/>
      <c r="J2616" s="4"/>
    </row>
    <row r="2617" spans="1:10">
      <c r="A2617" s="3"/>
      <c r="C2617" s="1"/>
      <c r="D2617" s="1">
        <f>D2615-D2616</f>
        <v>9.3600000000000128E-2</v>
      </c>
      <c r="E2617" s="1">
        <f>E2615-E2616</f>
        <v>-15.04000000000002</v>
      </c>
      <c r="F2617" s="1">
        <f>F2615-F2616</f>
        <v>-0.5</v>
      </c>
      <c r="G2617" s="1"/>
      <c r="H2617" s="1"/>
      <c r="I2617" s="1"/>
      <c r="J2617" s="5"/>
    </row>
    <row r="2618" spans="1:10">
      <c r="A2618" s="3"/>
      <c r="B2618" s="1"/>
      <c r="C2618" s="1"/>
      <c r="D2618" s="1"/>
      <c r="E2618" s="1">
        <f>ROUND(E2615+(E2617/D2617)*(C2615-D2615),1)</f>
        <v>271.8</v>
      </c>
      <c r="F2618" s="1">
        <f>ROUND(F2615+(F2617/D2617)*(C2615-D2615),1)</f>
        <v>1116.5</v>
      </c>
      <c r="G2618" s="1"/>
      <c r="H2618" s="1"/>
      <c r="I2618" s="1"/>
      <c r="J2618" s="5"/>
    </row>
    <row r="2619" spans="1:10">
      <c r="A2619" s="3"/>
    </row>
    <row r="2620" spans="1:10">
      <c r="A2620" s="3"/>
      <c r="B2620" s="4" t="s">
        <v>54</v>
      </c>
    </row>
    <row r="2621" spans="1:10">
      <c r="A2621" s="3"/>
      <c r="B2621" s="1">
        <f>I2615</f>
        <v>511</v>
      </c>
      <c r="I2621" s="5"/>
      <c r="J2621" s="5"/>
    </row>
    <row r="2622" spans="1:10">
      <c r="A2622" s="3"/>
      <c r="I2622" s="5"/>
      <c r="J2622" s="5"/>
    </row>
    <row r="2623" spans="1:10">
      <c r="A2623" s="3" t="s">
        <v>79</v>
      </c>
      <c r="B2623" s="27" t="s">
        <v>57</v>
      </c>
      <c r="C2623" s="27" t="s">
        <v>71</v>
      </c>
      <c r="D2623" s="27" t="s">
        <v>69</v>
      </c>
      <c r="E2623" s="27" t="s">
        <v>68</v>
      </c>
      <c r="F2623" s="27" t="s">
        <v>70</v>
      </c>
      <c r="G2623" s="27" t="s">
        <v>72</v>
      </c>
    </row>
    <row r="2624" spans="1:10">
      <c r="A2624" s="3"/>
      <c r="B2624" s="28">
        <f>G2615</f>
        <v>271.8</v>
      </c>
      <c r="C2624" s="28">
        <f>ROUND((I2612+B2621)*B2600,1)</f>
        <v>11196</v>
      </c>
      <c r="D2624" s="28">
        <f>ROUND((H2612+J2615)*B2600,1)</f>
        <v>311.60000000000002</v>
      </c>
      <c r="E2624" s="28">
        <f>ROUND(B2624*(100/14.50381),1)</f>
        <v>1874</v>
      </c>
      <c r="F2624" s="28">
        <f>ROUND(D2624*(1/0.947831),1)</f>
        <v>328.8</v>
      </c>
      <c r="G2624" s="28">
        <f>ROUND(C2624*(1/0.947831),1)</f>
        <v>11812.2</v>
      </c>
    </row>
    <row r="2626" spans="1:11">
      <c r="A2626" s="3" t="s">
        <v>183</v>
      </c>
    </row>
    <row r="2627" spans="1:11">
      <c r="A2627" s="3" t="s">
        <v>59</v>
      </c>
      <c r="B2627" s="1"/>
      <c r="C2627" s="1"/>
      <c r="D2627" s="1"/>
      <c r="E2627" s="1"/>
      <c r="F2627" s="1"/>
      <c r="G2627" s="1"/>
      <c r="H2627" s="1"/>
      <c r="I2627" s="1"/>
    </row>
    <row r="2628" spans="1:11">
      <c r="A2628" s="24" t="s">
        <v>1</v>
      </c>
      <c r="B2628" s="3" t="s">
        <v>2</v>
      </c>
      <c r="C2628" s="3" t="s">
        <v>3</v>
      </c>
      <c r="D2628" s="3" t="s">
        <v>14</v>
      </c>
      <c r="E2628" s="3" t="s">
        <v>7</v>
      </c>
      <c r="F2628" s="3" t="s">
        <v>151</v>
      </c>
      <c r="G2628" s="3" t="s">
        <v>11</v>
      </c>
      <c r="H2628" s="19" t="s">
        <v>77</v>
      </c>
    </row>
    <row r="2629" spans="1:11">
      <c r="A2629" s="3"/>
      <c r="B2629" s="3" t="s">
        <v>5</v>
      </c>
      <c r="C2629" s="6">
        <v>2.5</v>
      </c>
      <c r="D2629" s="1">
        <f>K2629</f>
        <v>10.4</v>
      </c>
      <c r="E2629" s="18">
        <f>K2630</f>
        <v>34.4</v>
      </c>
      <c r="F2629" s="8">
        <f>K2631</f>
        <v>14.4</v>
      </c>
      <c r="G2629" s="1">
        <f>K2632</f>
        <v>34.4</v>
      </c>
      <c r="H2629" s="7">
        <v>8.3139999999999993E-5</v>
      </c>
      <c r="K2629" s="1">
        <f>'ITEM Nº1'!C31</f>
        <v>10.4</v>
      </c>
    </row>
    <row r="2630" spans="1:11">
      <c r="A2630" s="3"/>
      <c r="B2630" s="1"/>
      <c r="C2630" s="1"/>
      <c r="D2630" s="5"/>
      <c r="E2630" s="4"/>
      <c r="F2630" s="5"/>
      <c r="K2630" s="1">
        <f>'ITEM Nº1'!C32</f>
        <v>34.4</v>
      </c>
    </row>
    <row r="2631" spans="1:11">
      <c r="A2631" s="24" t="s">
        <v>6</v>
      </c>
      <c r="B2631" s="3" t="s">
        <v>200</v>
      </c>
      <c r="C2631" s="22" t="s">
        <v>8</v>
      </c>
      <c r="D2631" s="3" t="s">
        <v>9</v>
      </c>
      <c r="E2631" s="22" t="s">
        <v>10</v>
      </c>
      <c r="F2631" s="3" t="s">
        <v>11</v>
      </c>
      <c r="H2631" s="1"/>
      <c r="K2631" s="1">
        <f>'ITEM Nº1'!C33</f>
        <v>14.4</v>
      </c>
    </row>
    <row r="2632" spans="1:11">
      <c r="A2632" s="3"/>
      <c r="B2632" s="40">
        <f>E2629</f>
        <v>34.4</v>
      </c>
      <c r="D2632" s="9">
        <f>((D2634*D2636)/H2629)</f>
        <v>222.11944444444438</v>
      </c>
      <c r="F2632" s="40">
        <f>G2629</f>
        <v>34.4</v>
      </c>
      <c r="K2632" s="1">
        <f>'ITEM Nº1'!C34</f>
        <v>34.4</v>
      </c>
    </row>
    <row r="2633" spans="1:11">
      <c r="A2633" s="3"/>
      <c r="B2633" s="3" t="s">
        <v>201</v>
      </c>
      <c r="C2633" s="22" t="s">
        <v>12</v>
      </c>
      <c r="D2633" s="3" t="s">
        <v>80</v>
      </c>
      <c r="E2633" s="22" t="s">
        <v>13</v>
      </c>
      <c r="F2633" s="3" t="s">
        <v>151</v>
      </c>
    </row>
    <row r="2634" spans="1:11">
      <c r="A2634" s="3"/>
      <c r="B2634" s="40">
        <f>D2629</f>
        <v>10.4</v>
      </c>
      <c r="C2634" s="22" t="s">
        <v>15</v>
      </c>
      <c r="D2634" s="5">
        <f>B2634</f>
        <v>10.4</v>
      </c>
      <c r="E2634" s="22" t="s">
        <v>17</v>
      </c>
      <c r="F2634" s="40">
        <f>F2629</f>
        <v>14.4</v>
      </c>
    </row>
    <row r="2635" spans="1:11">
      <c r="A2635" s="3"/>
      <c r="B2635" s="3" t="s">
        <v>29</v>
      </c>
      <c r="C2635" s="22" t="s">
        <v>19</v>
      </c>
      <c r="D2635" s="3" t="s">
        <v>30</v>
      </c>
      <c r="E2635" s="22" t="s">
        <v>19</v>
      </c>
      <c r="F2635" s="3" t="s">
        <v>31</v>
      </c>
    </row>
    <row r="2636" spans="1:11">
      <c r="A2636" s="3"/>
      <c r="B2636" s="10">
        <f>(H2629*(B2632+273.15)/B2634)</f>
        <v>2.4586256730769222E-3</v>
      </c>
      <c r="C2636" s="10"/>
      <c r="D2636" s="10">
        <f>F2636</f>
        <v>1.7756740972222217E-3</v>
      </c>
      <c r="E2636" s="10"/>
      <c r="F2636" s="10">
        <f>(H2629*(F2632+273.15)/F2634)</f>
        <v>1.7756740972222217E-3</v>
      </c>
    </row>
    <row r="2637" spans="1:11">
      <c r="A2637" s="3"/>
      <c r="B2637" s="1"/>
      <c r="C2637" s="1"/>
      <c r="D2637" s="1"/>
      <c r="E2637" s="1"/>
      <c r="F2637" s="1"/>
      <c r="G2637" s="1"/>
      <c r="H2637" s="1"/>
      <c r="I2637" s="1"/>
      <c r="J2637" s="1"/>
    </row>
    <row r="2638" spans="1:11">
      <c r="A2638" s="24" t="s">
        <v>23</v>
      </c>
      <c r="B2638" s="27" t="s">
        <v>73</v>
      </c>
      <c r="C2638" s="29" t="s">
        <v>75</v>
      </c>
      <c r="D2638" s="27" t="s">
        <v>74</v>
      </c>
      <c r="E2638" s="29" t="s">
        <v>76</v>
      </c>
      <c r="F2638" s="11" t="s">
        <v>26</v>
      </c>
      <c r="G2638" s="27" t="s">
        <v>73</v>
      </c>
      <c r="H2638" s="29" t="s">
        <v>75</v>
      </c>
      <c r="I2638" s="27" t="s">
        <v>24</v>
      </c>
      <c r="J2638" s="29" t="s">
        <v>76</v>
      </c>
    </row>
    <row r="2639" spans="1:11">
      <c r="A2639" s="3"/>
      <c r="B2639" s="31">
        <f>ROUND((H2629*(D2632-(B2632+273.15)))*(1/0.01),2)</f>
        <v>-0.71</v>
      </c>
      <c r="C2639" s="31">
        <f>ROUND((C2629*H2629*(D2632-(B2632+273.15)))*(1/0.01),2)</f>
        <v>-1.78</v>
      </c>
      <c r="D2639" s="31">
        <f>C2639+B2639</f>
        <v>-2.4900000000000002</v>
      </c>
      <c r="E2639" s="31">
        <f>ROUND(((C2629+1)*H2629*(D2632-(B2632+273.15)))*(1/0.01),2)</f>
        <v>-2.4900000000000002</v>
      </c>
      <c r="F2639" s="10"/>
      <c r="G2639" s="31">
        <f>ROUND(H2629*(F2632+273.15)*(LN(F2636/D2636)),2)</f>
        <v>0</v>
      </c>
      <c r="H2639" s="31">
        <f>ROUND((C2629*H2629*((F2632+273.15)-D2632))*100,2)</f>
        <v>1.78</v>
      </c>
      <c r="I2639" s="31">
        <f>H2639+G2639</f>
        <v>1.78</v>
      </c>
      <c r="J2639" s="31">
        <f>ROUND(((C2629+1)*H2629*((F2632+273.15)-D2632))*100,2)</f>
        <v>2.4900000000000002</v>
      </c>
    </row>
    <row r="2640" spans="1:11">
      <c r="A2640" s="3"/>
      <c r="B2640" s="1"/>
      <c r="C2640" s="1"/>
      <c r="D2640" s="1"/>
      <c r="E2640" s="1"/>
      <c r="F2640" s="1"/>
      <c r="G2640" s="1"/>
      <c r="H2640" s="1"/>
      <c r="J2640" s="1"/>
    </row>
    <row r="2641" spans="1:10">
      <c r="A2641" s="24" t="s">
        <v>27</v>
      </c>
      <c r="B2641" s="27" t="s">
        <v>73</v>
      </c>
      <c r="C2641" s="27" t="s">
        <v>74</v>
      </c>
      <c r="D2641" s="29" t="s">
        <v>75</v>
      </c>
      <c r="E2641" s="29" t="s">
        <v>76</v>
      </c>
      <c r="G2641" s="1"/>
      <c r="H2641" s="1"/>
      <c r="J2641" s="1"/>
    </row>
    <row r="2642" spans="1:10">
      <c r="A2642" s="3"/>
      <c r="B2642" s="31">
        <f>B2639+G2639</f>
        <v>-0.71</v>
      </c>
      <c r="C2642" s="31">
        <f>D2639+I2639</f>
        <v>-0.71000000000000019</v>
      </c>
      <c r="D2642" s="31">
        <f>C2639+H2639</f>
        <v>0</v>
      </c>
      <c r="E2642" s="31">
        <f>E2639+J2639</f>
        <v>0</v>
      </c>
      <c r="G2642" s="1"/>
      <c r="H2642" s="1"/>
      <c r="I2642" s="1"/>
      <c r="J2642" s="1"/>
    </row>
    <row r="2643" spans="1:10">
      <c r="A2643" s="3"/>
      <c r="B2643" s="1"/>
      <c r="C2643" s="1"/>
      <c r="D2643" s="1"/>
      <c r="E2643" s="1"/>
      <c r="F2643" s="1"/>
      <c r="G2643" s="1"/>
      <c r="H2643" s="1"/>
      <c r="I2643" s="1"/>
      <c r="J2643" s="1"/>
    </row>
    <row r="2644" spans="1:10">
      <c r="A2644" s="24" t="s">
        <v>28</v>
      </c>
      <c r="B2644" s="3" t="s">
        <v>7</v>
      </c>
      <c r="C2644" s="22" t="s">
        <v>8</v>
      </c>
      <c r="D2644" s="3" t="s">
        <v>9</v>
      </c>
      <c r="E2644" s="22" t="s">
        <v>10</v>
      </c>
      <c r="F2644" s="3" t="s">
        <v>11</v>
      </c>
      <c r="G2644" s="1"/>
      <c r="H2644" s="1"/>
      <c r="I2644" s="1"/>
      <c r="J2644" s="1"/>
    </row>
    <row r="2645" spans="1:10">
      <c r="A2645" s="3"/>
      <c r="B2645" s="40">
        <f>E2629</f>
        <v>34.4</v>
      </c>
      <c r="D2645" s="9">
        <f>(D2647*D2649/H2629)</f>
        <v>425.83846153846144</v>
      </c>
      <c r="F2645" s="40">
        <f>G2629</f>
        <v>34.4</v>
      </c>
      <c r="G2645" s="1"/>
      <c r="H2645" s="1"/>
      <c r="I2645" s="1"/>
      <c r="J2645" s="1"/>
    </row>
    <row r="2646" spans="1:10">
      <c r="A2646" s="3"/>
      <c r="B2646" s="3" t="s">
        <v>14</v>
      </c>
      <c r="C2646" s="22" t="s">
        <v>13</v>
      </c>
      <c r="D2646" s="3" t="s">
        <v>16</v>
      </c>
      <c r="E2646" s="22" t="s">
        <v>12</v>
      </c>
      <c r="F2646" s="3" t="s">
        <v>18</v>
      </c>
      <c r="G2646" s="1"/>
      <c r="H2646" s="1"/>
      <c r="I2646" s="1"/>
      <c r="J2646" s="1"/>
    </row>
    <row r="2647" spans="1:10">
      <c r="A2647" s="3"/>
      <c r="B2647" s="40">
        <f>D2629</f>
        <v>10.4</v>
      </c>
      <c r="C2647" s="22" t="s">
        <v>17</v>
      </c>
      <c r="D2647" s="5">
        <f>F2647</f>
        <v>14.4</v>
      </c>
      <c r="E2647" s="22" t="s">
        <v>15</v>
      </c>
      <c r="F2647" s="40">
        <f>F2629</f>
        <v>14.4</v>
      </c>
      <c r="G2647" s="1"/>
      <c r="H2647" s="1"/>
      <c r="I2647" s="1"/>
      <c r="J2647" s="1"/>
    </row>
    <row r="2648" spans="1:10">
      <c r="A2648" s="3"/>
      <c r="B2648" s="3" t="s">
        <v>29</v>
      </c>
      <c r="C2648" s="22" t="s">
        <v>19</v>
      </c>
      <c r="D2648" s="3" t="s">
        <v>30</v>
      </c>
      <c r="E2648" s="22" t="s">
        <v>19</v>
      </c>
      <c r="F2648" s="3" t="s">
        <v>31</v>
      </c>
      <c r="G2648" s="1"/>
      <c r="H2648" s="1"/>
      <c r="I2648" s="1"/>
      <c r="J2648" s="1"/>
    </row>
    <row r="2649" spans="1:10">
      <c r="A2649" s="3"/>
      <c r="B2649" s="20">
        <f>B2636</f>
        <v>2.4586256730769222E-3</v>
      </c>
      <c r="C2649" s="1"/>
      <c r="D2649" s="20">
        <f>B2649</f>
        <v>2.4586256730769222E-3</v>
      </c>
      <c r="E2649" s="13"/>
      <c r="F2649" s="13">
        <f>H2629*(F2645+273.15)/F2647</f>
        <v>1.7756740972222217E-3</v>
      </c>
      <c r="G2649" s="1"/>
      <c r="H2649" s="1"/>
      <c r="I2649" s="1"/>
      <c r="J2649" s="1"/>
    </row>
    <row r="2650" spans="1:10">
      <c r="A2650" s="3"/>
      <c r="B2650" s="1"/>
      <c r="C2650" s="1"/>
      <c r="D2650" s="1"/>
      <c r="E2650" s="1"/>
      <c r="F2650" s="1"/>
      <c r="G2650" s="1"/>
      <c r="H2650" s="1"/>
      <c r="I2650" s="1"/>
      <c r="J2650" s="1"/>
    </row>
    <row r="2651" spans="1:10">
      <c r="A2651" s="24" t="s">
        <v>23</v>
      </c>
      <c r="B2651" s="27" t="s">
        <v>73</v>
      </c>
      <c r="C2651" s="29" t="s">
        <v>75</v>
      </c>
      <c r="D2651" s="27" t="s">
        <v>74</v>
      </c>
      <c r="E2651" s="29" t="s">
        <v>76</v>
      </c>
      <c r="F2651" s="11" t="s">
        <v>26</v>
      </c>
      <c r="G2651" s="27" t="s">
        <v>73</v>
      </c>
      <c r="H2651" s="29" t="s">
        <v>75</v>
      </c>
      <c r="I2651" s="27" t="s">
        <v>74</v>
      </c>
      <c r="J2651" s="29" t="s">
        <v>25</v>
      </c>
    </row>
    <row r="2652" spans="1:10">
      <c r="A2652" s="3"/>
      <c r="B2652" s="28">
        <f>H2629*(B2645+273.15)*(LN(D2649/B2649))</f>
        <v>0</v>
      </c>
      <c r="C2652" s="31">
        <f>(C2629*H2629*(D2645-(B2645+273.15)))*100</f>
        <v>2.4586256730769218</v>
      </c>
      <c r="D2652" s="31">
        <f>C2652+B2652</f>
        <v>2.4586256730769218</v>
      </c>
      <c r="E2652" s="31">
        <f>((C2629+1)*H2629*(D2645-(B2645+273.15)))*100</f>
        <v>3.442075942307691</v>
      </c>
      <c r="F2652" s="1"/>
      <c r="G2652" s="31">
        <f>(H2629*((F2645+273.15)-D2645))*100</f>
        <v>-0.98345026923076873</v>
      </c>
      <c r="H2652" s="31">
        <f>(C2629*H2629*((F2645+273.15)-D2645))*100</f>
        <v>-2.4586256730769218</v>
      </c>
      <c r="I2652" s="31">
        <f>H2652+G2652</f>
        <v>-3.4420759423076905</v>
      </c>
      <c r="J2652" s="31">
        <f>((C2629+1)*H2629*((F2645+273.15)-D2645))*100</f>
        <v>-3.442075942307691</v>
      </c>
    </row>
    <row r="2653" spans="1:10">
      <c r="A2653" s="3"/>
      <c r="B2653" s="1"/>
      <c r="C2653" s="1"/>
      <c r="D2653" s="1"/>
      <c r="E2653" s="1"/>
      <c r="F2653" s="1"/>
      <c r="G2653" s="1"/>
      <c r="I2653" s="1"/>
      <c r="J2653" s="1"/>
    </row>
    <row r="2654" spans="1:10">
      <c r="A2654" s="24" t="s">
        <v>27</v>
      </c>
      <c r="B2654" s="27" t="s">
        <v>73</v>
      </c>
      <c r="C2654" s="27" t="s">
        <v>74</v>
      </c>
      <c r="D2654" s="29" t="s">
        <v>75</v>
      </c>
      <c r="E2654" s="29" t="s">
        <v>76</v>
      </c>
      <c r="F2654" s="1"/>
      <c r="I2654" s="1"/>
      <c r="J2654" s="1"/>
    </row>
    <row r="2655" spans="1:10">
      <c r="A2655" s="3"/>
      <c r="B2655" s="31">
        <f>B2652+G2652</f>
        <v>-0.98345026923076873</v>
      </c>
      <c r="C2655" s="31">
        <f>D2652+I2652</f>
        <v>-0.98345026923076873</v>
      </c>
      <c r="D2655" s="28">
        <f>C2652+H2652</f>
        <v>0</v>
      </c>
      <c r="E2655" s="28">
        <f>E2652+J2652</f>
        <v>0</v>
      </c>
      <c r="F2655" s="1"/>
      <c r="H2655" s="1"/>
      <c r="I2655" s="1"/>
      <c r="J2655" s="1"/>
    </row>
    <row r="2657" spans="1:11">
      <c r="A2657" s="3" t="s">
        <v>0</v>
      </c>
      <c r="B2657" s="1"/>
      <c r="C2657" s="1"/>
      <c r="D2657" s="1"/>
      <c r="E2657" s="1"/>
      <c r="F2657" s="1"/>
      <c r="G2657" s="1"/>
      <c r="H2657" s="1"/>
      <c r="I2657" s="1"/>
      <c r="J2657" s="1"/>
    </row>
    <row r="2658" spans="1:11">
      <c r="A2658" s="24" t="s">
        <v>1</v>
      </c>
      <c r="B2658" s="3" t="s">
        <v>32</v>
      </c>
      <c r="C2658" s="3" t="s">
        <v>78</v>
      </c>
      <c r="D2658" s="3" t="s">
        <v>60</v>
      </c>
      <c r="E2658" s="3" t="s">
        <v>62</v>
      </c>
      <c r="F2658" s="3" t="s">
        <v>61</v>
      </c>
      <c r="G2658" s="22" t="s">
        <v>33</v>
      </c>
      <c r="H2658" s="46"/>
      <c r="I2658" s="46"/>
      <c r="J2658" s="46"/>
    </row>
    <row r="2659" spans="1:11">
      <c r="A2659" s="3"/>
      <c r="B2659" s="4" t="s">
        <v>34</v>
      </c>
      <c r="C2659" s="5">
        <f>K2659</f>
        <v>4.54</v>
      </c>
      <c r="D2659" s="5">
        <f>K2660</f>
        <v>15.56</v>
      </c>
      <c r="E2659" s="5">
        <f>K2661</f>
        <v>7.0309999999999997</v>
      </c>
      <c r="F2659" s="5">
        <f>K2662</f>
        <v>0.48199999999999998</v>
      </c>
      <c r="G2659" s="32" t="s">
        <v>35</v>
      </c>
      <c r="H2659" s="46"/>
      <c r="I2659" s="46"/>
      <c r="J2659" s="46"/>
      <c r="K2659" s="1">
        <v>4.54</v>
      </c>
    </row>
    <row r="2660" spans="1:11">
      <c r="A2660" s="3"/>
      <c r="B2660" s="1"/>
      <c r="C2660" s="1"/>
      <c r="D2660" s="1"/>
      <c r="E2660" s="1"/>
      <c r="F2660" s="1"/>
      <c r="G2660" s="1"/>
      <c r="H2660" s="46"/>
      <c r="I2660" s="46"/>
      <c r="J2660" s="46"/>
      <c r="K2660" s="1">
        <v>15.56</v>
      </c>
    </row>
    <row r="2661" spans="1:11">
      <c r="A2661" s="3" t="s">
        <v>81</v>
      </c>
      <c r="B2661" s="3" t="s">
        <v>36</v>
      </c>
      <c r="C2661" s="3" t="s">
        <v>37</v>
      </c>
      <c r="D2661" s="3" t="s">
        <v>38</v>
      </c>
      <c r="E2661" s="3" t="s">
        <v>39</v>
      </c>
      <c r="F2661" s="3"/>
      <c r="G2661" s="1"/>
      <c r="H2661" s="46"/>
      <c r="I2661" s="46"/>
      <c r="J2661" s="46"/>
      <c r="K2661" s="1">
        <v>7.0309999999999997</v>
      </c>
    </row>
    <row r="2662" spans="1:11">
      <c r="A2662" s="3"/>
      <c r="B2662" s="25">
        <f>ROUND(C2659*2.20462,2)</f>
        <v>10.01</v>
      </c>
      <c r="C2662" s="25">
        <f>ROUND(D2659*1.8+32,2)</f>
        <v>60.01</v>
      </c>
      <c r="D2662" s="25">
        <f>ROUND(E2659*(14.6959793/1.03326),2)</f>
        <v>100</v>
      </c>
      <c r="E2662" s="25">
        <f>ROUND(F2659*(3.28084^3),2)</f>
        <v>17.02</v>
      </c>
      <c r="F2662" s="13"/>
      <c r="G2662" s="1"/>
      <c r="H2662" s="46"/>
      <c r="I2662" s="46"/>
      <c r="J2662" s="46"/>
      <c r="K2662" s="1">
        <v>0.48199999999999998</v>
      </c>
    </row>
    <row r="2663" spans="1:11">
      <c r="A2663" s="3"/>
      <c r="B2663" s="25"/>
      <c r="C2663" s="23"/>
      <c r="D2663" s="23"/>
      <c r="E2663" s="25"/>
      <c r="G2663" s="1"/>
      <c r="H2663" s="46"/>
      <c r="I2663" s="46"/>
      <c r="J2663" s="46"/>
    </row>
    <row r="2664" spans="1:11">
      <c r="A2664" s="3" t="s">
        <v>82</v>
      </c>
      <c r="B2664" s="23">
        <f>ROUND(B2662,0)</f>
        <v>10</v>
      </c>
      <c r="C2664" s="23">
        <f>ROUND(C2662,0)</f>
        <v>60</v>
      </c>
      <c r="D2664" s="23">
        <f>ROUND(D2662,0)</f>
        <v>100</v>
      </c>
      <c r="E2664" s="23">
        <f>ROUND(E2662,0)</f>
        <v>17</v>
      </c>
      <c r="F2664" s="21"/>
      <c r="G2664" s="1"/>
      <c r="H2664" s="46"/>
      <c r="I2664" s="46"/>
      <c r="J2664" s="46"/>
    </row>
    <row r="2665" spans="1:11">
      <c r="A2665" s="3"/>
      <c r="B2665" s="25"/>
      <c r="C2665" s="23"/>
      <c r="D2665" s="23"/>
      <c r="E2665" s="25"/>
      <c r="G2665" s="1"/>
    </row>
    <row r="2666" spans="1:11">
      <c r="A2666" s="3" t="s">
        <v>40</v>
      </c>
      <c r="B2666" s="3" t="s">
        <v>37</v>
      </c>
      <c r="C2666" s="3" t="s">
        <v>98</v>
      </c>
      <c r="D2666" s="4" t="s">
        <v>97</v>
      </c>
      <c r="E2666" s="3" t="s">
        <v>96</v>
      </c>
      <c r="F2666" s="3" t="s">
        <v>95</v>
      </c>
      <c r="H2666" s="47" t="s">
        <v>89</v>
      </c>
      <c r="I2666" s="48"/>
      <c r="J2666" s="49"/>
    </row>
    <row r="2667" spans="1:11">
      <c r="A2667" s="3"/>
      <c r="B2667" s="17">
        <f>C2664</f>
        <v>60</v>
      </c>
      <c r="C2667" s="1">
        <v>0.25609999999999999</v>
      </c>
      <c r="D2667" s="1">
        <v>28.06</v>
      </c>
      <c r="E2667" s="1">
        <v>1.6029999999999999E-2</v>
      </c>
      <c r="F2667" s="1">
        <f>ROUND(E2664/B2664,3)</f>
        <v>1.7</v>
      </c>
      <c r="H2667" s="1"/>
      <c r="I2667" s="1"/>
      <c r="J2667" s="1"/>
    </row>
    <row r="2668" spans="1:11">
      <c r="A2668" s="3"/>
      <c r="B2668" s="3"/>
      <c r="C2668" s="1"/>
      <c r="D2668" s="1"/>
      <c r="E2668" s="1"/>
      <c r="F2668" s="1"/>
      <c r="G2668" s="1"/>
      <c r="H2668" s="1"/>
      <c r="I2668" s="1"/>
      <c r="J2668" s="1"/>
    </row>
    <row r="2669" spans="1:11">
      <c r="A2669" s="3"/>
      <c r="B2669" s="3" t="s">
        <v>38</v>
      </c>
      <c r="C2669" s="3" t="s">
        <v>38</v>
      </c>
      <c r="D2669" s="3" t="s">
        <v>45</v>
      </c>
      <c r="E2669" s="3" t="s">
        <v>46</v>
      </c>
      <c r="F2669" s="4" t="s">
        <v>47</v>
      </c>
      <c r="G2669" s="4" t="s">
        <v>48</v>
      </c>
      <c r="H2669" s="50" t="str">
        <f>IF(E2667=D2673,"líquido saturado",IF(E2667&lt;D2673,"líquido comprimido",IF(E2667&lt;E2673,"mezcla L+V",IF(E2667=E2673,"vapor saturado","vapor recalentado"))))</f>
        <v>líquido comprimido</v>
      </c>
      <c r="I2669" s="51"/>
      <c r="J2669" s="15" t="s">
        <v>99</v>
      </c>
    </row>
    <row r="2670" spans="1:11">
      <c r="A2670" s="3"/>
      <c r="B2670" s="17">
        <f>D2664</f>
        <v>100</v>
      </c>
      <c r="C2670" s="1">
        <v>96.16</v>
      </c>
      <c r="D2670" s="1">
        <v>1.771E-2</v>
      </c>
      <c r="E2670" s="1">
        <v>4.5979999999999999</v>
      </c>
      <c r="F2670" s="1">
        <v>295.27999999999997</v>
      </c>
      <c r="G2670" s="1">
        <v>1104.5999999999999</v>
      </c>
      <c r="J2670" s="1">
        <f>D2667</f>
        <v>28.06</v>
      </c>
    </row>
    <row r="2671" spans="1:11">
      <c r="A2671" s="3"/>
      <c r="B2671" s="1"/>
      <c r="C2671" s="1">
        <v>103.05</v>
      </c>
      <c r="D2671" s="1">
        <v>1.7760000000000001E-2</v>
      </c>
      <c r="E2671" s="1">
        <v>4.3070000000000004</v>
      </c>
      <c r="F2671" s="1">
        <v>300.47000000000003</v>
      </c>
      <c r="G2671" s="1">
        <v>1105.5999999999999</v>
      </c>
      <c r="H2671" s="35" t="s">
        <v>100</v>
      </c>
      <c r="I2671" s="34" t="str">
        <f>IF(F2667&gt;D2673,IF(F2667&lt;E2673,"mezcla L+V","vapor recalentado"),"líquido comprimido")</f>
        <v>mezcla L+V</v>
      </c>
      <c r="J2671" s="1"/>
    </row>
    <row r="2672" spans="1:11">
      <c r="A2672" s="3"/>
      <c r="B2672" s="1"/>
      <c r="C2672" s="1">
        <f>C2670-C2671</f>
        <v>-6.8900000000000006</v>
      </c>
      <c r="D2672" s="1">
        <f>D2670-D2671</f>
        <v>-5.0000000000001432E-5</v>
      </c>
      <c r="E2672" s="1">
        <f>E2670-E2671</f>
        <v>0.29099999999999948</v>
      </c>
      <c r="F2672" s="1">
        <f>F2670-F2671</f>
        <v>-5.1900000000000546</v>
      </c>
      <c r="G2672" s="1">
        <f>G2670-G2671</f>
        <v>-1</v>
      </c>
      <c r="H2672" s="1"/>
      <c r="I2672" s="1"/>
      <c r="J2672" s="1"/>
    </row>
    <row r="2673" spans="1:10">
      <c r="A2673" s="3"/>
      <c r="B2673" s="1"/>
      <c r="C2673" s="1"/>
      <c r="D2673" s="1">
        <f>ROUND(D2670+(D2672/C2672)*(B2670-C2670),4)</f>
        <v>1.77E-2</v>
      </c>
      <c r="E2673" s="1">
        <f>ROUND(E2670+(E2672/C2672)*(B2670-C2670),3)</f>
        <v>4.4359999999999999</v>
      </c>
      <c r="F2673" s="1">
        <f>ROUND(F2670+(F2672/C2672)*(B2670-C2670),2)</f>
        <v>298.17</v>
      </c>
      <c r="G2673" s="1">
        <f>ROUND(G2670+(G2672/C2672)*(B2670-C2670),1)</f>
        <v>1105.2</v>
      </c>
      <c r="H2673" s="1"/>
      <c r="I2673" s="1"/>
      <c r="J2673" s="1"/>
    </row>
    <row r="2674" spans="1:10">
      <c r="A2674" s="3"/>
      <c r="B2674" s="1"/>
      <c r="C2674" s="1"/>
      <c r="D2674" s="1"/>
      <c r="E2674" s="1"/>
      <c r="F2674" s="1"/>
      <c r="G2674" s="1"/>
      <c r="H2674" s="1"/>
      <c r="I2674" s="1"/>
      <c r="J2674" s="1"/>
    </row>
    <row r="2675" spans="1:10">
      <c r="A2675" s="3"/>
      <c r="B2675" s="3" t="s">
        <v>45</v>
      </c>
      <c r="C2675" s="3" t="s">
        <v>46</v>
      </c>
      <c r="D2675" s="3" t="s">
        <v>49</v>
      </c>
      <c r="E2675" s="15" t="s">
        <v>50</v>
      </c>
      <c r="F2675" s="11" t="s">
        <v>51</v>
      </c>
      <c r="G2675" s="16" t="s">
        <v>52</v>
      </c>
      <c r="H2675" s="4" t="s">
        <v>53</v>
      </c>
      <c r="I2675" s="4" t="s">
        <v>54</v>
      </c>
      <c r="J2675" s="1"/>
    </row>
    <row r="2676" spans="1:10">
      <c r="A2676" s="3"/>
      <c r="B2676" s="1">
        <f>D2673</f>
        <v>1.77E-2</v>
      </c>
      <c r="C2676" s="1">
        <f>E2673</f>
        <v>4.4359999999999999</v>
      </c>
      <c r="D2676" s="1">
        <f>ROUND(((F2667-B2676)/(C2676-B2676)),4)</f>
        <v>0.38080000000000003</v>
      </c>
      <c r="E2676" s="1">
        <f>ROUND((1-D2676)*F2673+G2673*D2676,1)</f>
        <v>605.5</v>
      </c>
      <c r="F2676" s="1"/>
      <c r="G2676" s="1">
        <f>(E2676-J2670)</f>
        <v>577.44000000000005</v>
      </c>
      <c r="H2676" s="1">
        <f>ROUND(D2664*(F2667-E2667)*(0.000947831/0.737562)*144,2)</f>
        <v>31.16</v>
      </c>
      <c r="I2676" s="1">
        <f>G2676+H2676</f>
        <v>608.6</v>
      </c>
      <c r="J2676" s="1"/>
    </row>
    <row r="2677" spans="1:10">
      <c r="A2677" s="3"/>
      <c r="E2677" s="1"/>
      <c r="F2677" s="1"/>
      <c r="G2677" s="1"/>
      <c r="H2677" s="1"/>
      <c r="I2677" s="1"/>
    </row>
    <row r="2678" spans="1:10">
      <c r="A2678" s="3"/>
      <c r="B2678" s="24" t="s">
        <v>55</v>
      </c>
      <c r="C2678" s="12" t="s">
        <v>56</v>
      </c>
      <c r="D2678" s="3" t="s">
        <v>90</v>
      </c>
      <c r="E2678" s="3" t="s">
        <v>91</v>
      </c>
      <c r="F2678" s="4" t="s">
        <v>92</v>
      </c>
      <c r="G2678" s="3" t="s">
        <v>93</v>
      </c>
      <c r="H2678" s="4" t="s">
        <v>94</v>
      </c>
      <c r="I2678" s="16" t="s">
        <v>52</v>
      </c>
      <c r="J2678" s="4" t="s">
        <v>53</v>
      </c>
    </row>
    <row r="2679" spans="1:10">
      <c r="A2679" s="3"/>
      <c r="B2679" s="14"/>
      <c r="C2679" s="21">
        <f>F2667</f>
        <v>1.7</v>
      </c>
      <c r="D2679" s="1">
        <v>1.7633000000000001</v>
      </c>
      <c r="E2679" s="1">
        <v>261.64999999999998</v>
      </c>
      <c r="F2679" s="1">
        <v>1116.2</v>
      </c>
      <c r="G2679" s="1">
        <f>E2682</f>
        <v>271.8</v>
      </c>
      <c r="H2679" s="1">
        <f>F2682</f>
        <v>1116.5</v>
      </c>
      <c r="I2679" s="1">
        <f>(H2679-E2676)</f>
        <v>511</v>
      </c>
      <c r="J2679" s="1">
        <v>0</v>
      </c>
    </row>
    <row r="2680" spans="1:10">
      <c r="A2680" s="3"/>
      <c r="C2680" s="1"/>
      <c r="D2680" s="1">
        <v>1.6697</v>
      </c>
      <c r="E2680" s="1">
        <v>276.69</v>
      </c>
      <c r="F2680" s="1">
        <v>1116.7</v>
      </c>
      <c r="G2680" s="1"/>
      <c r="H2680" s="1"/>
      <c r="I2680" s="1"/>
      <c r="J2680" s="4"/>
    </row>
    <row r="2681" spans="1:10">
      <c r="A2681" s="3"/>
      <c r="C2681" s="1"/>
      <c r="D2681" s="1">
        <f>D2679-D2680</f>
        <v>9.3600000000000128E-2</v>
      </c>
      <c r="E2681" s="1">
        <f>E2679-E2680</f>
        <v>-15.04000000000002</v>
      </c>
      <c r="F2681" s="1">
        <f>F2679-F2680</f>
        <v>-0.5</v>
      </c>
      <c r="G2681" s="1"/>
      <c r="H2681" s="1"/>
      <c r="I2681" s="1"/>
      <c r="J2681" s="5"/>
    </row>
    <row r="2682" spans="1:10">
      <c r="A2682" s="3"/>
      <c r="B2682" s="1"/>
      <c r="C2682" s="1"/>
      <c r="D2682" s="1"/>
      <c r="E2682" s="1">
        <f>ROUND(E2679+(E2681/D2681)*(C2679-D2679),1)</f>
        <v>271.8</v>
      </c>
      <c r="F2682" s="1">
        <f>ROUND(F2679+(F2681/D2681)*(C2679-D2679),1)</f>
        <v>1116.5</v>
      </c>
      <c r="G2682" s="1"/>
      <c r="H2682" s="1"/>
      <c r="I2682" s="1"/>
      <c r="J2682" s="5"/>
    </row>
    <row r="2683" spans="1:10">
      <c r="A2683" s="3"/>
    </row>
    <row r="2684" spans="1:10">
      <c r="A2684" s="3"/>
      <c r="B2684" s="4" t="s">
        <v>54</v>
      </c>
    </row>
    <row r="2685" spans="1:10">
      <c r="A2685" s="3"/>
      <c r="B2685" s="1">
        <f>I2679</f>
        <v>511</v>
      </c>
      <c r="I2685" s="5"/>
      <c r="J2685" s="5"/>
    </row>
    <row r="2686" spans="1:10">
      <c r="A2686" s="3"/>
      <c r="I2686" s="5"/>
      <c r="J2686" s="5"/>
    </row>
    <row r="2687" spans="1:10">
      <c r="A2687" s="3" t="s">
        <v>79</v>
      </c>
      <c r="B2687" s="27" t="s">
        <v>57</v>
      </c>
      <c r="C2687" s="27" t="s">
        <v>71</v>
      </c>
      <c r="D2687" s="27" t="s">
        <v>69</v>
      </c>
      <c r="E2687" s="27" t="s">
        <v>68</v>
      </c>
      <c r="F2687" s="27" t="s">
        <v>70</v>
      </c>
      <c r="G2687" s="27" t="s">
        <v>72</v>
      </c>
    </row>
    <row r="2688" spans="1:10">
      <c r="A2688" s="3"/>
      <c r="B2688" s="28">
        <f>G2679</f>
        <v>271.8</v>
      </c>
      <c r="C2688" s="28">
        <f>ROUND((I2676+B2685)*B2664,1)</f>
        <v>11196</v>
      </c>
      <c r="D2688" s="28">
        <f>ROUND((H2676+J2679)*B2664,1)</f>
        <v>311.60000000000002</v>
      </c>
      <c r="E2688" s="28">
        <f>ROUND(B2688*(100/14.50381),1)</f>
        <v>1874</v>
      </c>
      <c r="F2688" s="28">
        <f>ROUND(D2688*(1/0.947831),1)</f>
        <v>328.8</v>
      </c>
      <c r="G2688" s="28">
        <f>ROUND(C2688*(1/0.947831),1)</f>
        <v>11812.2</v>
      </c>
    </row>
    <row r="2690" spans="1:11">
      <c r="A2690" s="3" t="s">
        <v>184</v>
      </c>
    </row>
    <row r="2691" spans="1:11">
      <c r="A2691" s="3" t="s">
        <v>59</v>
      </c>
      <c r="B2691" s="1"/>
      <c r="C2691" s="1"/>
      <c r="D2691" s="1"/>
      <c r="E2691" s="1"/>
      <c r="F2691" s="1"/>
      <c r="G2691" s="1"/>
      <c r="H2691" s="1"/>
      <c r="I2691" s="1"/>
    </row>
    <row r="2692" spans="1:11">
      <c r="A2692" s="24" t="s">
        <v>1</v>
      </c>
      <c r="B2692" s="3" t="s">
        <v>2</v>
      </c>
      <c r="C2692" s="3" t="s">
        <v>3</v>
      </c>
      <c r="D2692" s="3" t="s">
        <v>14</v>
      </c>
      <c r="E2692" s="3" t="s">
        <v>7</v>
      </c>
      <c r="F2692" s="3" t="s">
        <v>151</v>
      </c>
      <c r="G2692" s="3" t="s">
        <v>11</v>
      </c>
      <c r="H2692" s="19" t="s">
        <v>77</v>
      </c>
    </row>
    <row r="2693" spans="1:11">
      <c r="A2693" s="3"/>
      <c r="B2693" s="3" t="s">
        <v>5</v>
      </c>
      <c r="C2693" s="6">
        <v>2.5</v>
      </c>
      <c r="D2693" s="1">
        <f>K2693</f>
        <v>9.8000000000000007</v>
      </c>
      <c r="E2693" s="18">
        <f>K2694</f>
        <v>33.799999999999997</v>
      </c>
      <c r="F2693" s="8">
        <f>K2695</f>
        <v>13.8</v>
      </c>
      <c r="G2693" s="1">
        <f>K2696</f>
        <v>33.799999999999997</v>
      </c>
      <c r="H2693" s="7">
        <v>8.3139999999999993E-5</v>
      </c>
      <c r="K2693" s="1">
        <f>'ITEM Nº1'!D31</f>
        <v>9.8000000000000007</v>
      </c>
    </row>
    <row r="2694" spans="1:11">
      <c r="A2694" s="3"/>
      <c r="B2694" s="1"/>
      <c r="C2694" s="1"/>
      <c r="D2694" s="5"/>
      <c r="E2694" s="4"/>
      <c r="F2694" s="5"/>
      <c r="K2694" s="1">
        <f>'ITEM Nº1'!D32</f>
        <v>33.799999999999997</v>
      </c>
    </row>
    <row r="2695" spans="1:11">
      <c r="A2695" s="24" t="s">
        <v>6</v>
      </c>
      <c r="B2695" s="3" t="s">
        <v>200</v>
      </c>
      <c r="C2695" s="22" t="s">
        <v>8</v>
      </c>
      <c r="D2695" s="3" t="s">
        <v>9</v>
      </c>
      <c r="E2695" s="22" t="s">
        <v>10</v>
      </c>
      <c r="F2695" s="3" t="s">
        <v>11</v>
      </c>
      <c r="H2695" s="1"/>
      <c r="K2695" s="1">
        <f>'ITEM Nº1'!D33</f>
        <v>13.8</v>
      </c>
    </row>
    <row r="2696" spans="1:11">
      <c r="A2696" s="3"/>
      <c r="B2696" s="40">
        <f>E2693</f>
        <v>33.799999999999997</v>
      </c>
      <c r="D2696" s="9">
        <f>((D2698*D2700)/H2693)</f>
        <v>217.97898550724639</v>
      </c>
      <c r="F2696" s="40">
        <f>G2693</f>
        <v>33.799999999999997</v>
      </c>
      <c r="K2696" s="1">
        <f>'ITEM Nº1'!D34</f>
        <v>33.799999999999997</v>
      </c>
    </row>
    <row r="2697" spans="1:11">
      <c r="A2697" s="3"/>
      <c r="B2697" s="3" t="s">
        <v>201</v>
      </c>
      <c r="C2697" s="22" t="s">
        <v>12</v>
      </c>
      <c r="D2697" s="3" t="s">
        <v>80</v>
      </c>
      <c r="E2697" s="22" t="s">
        <v>13</v>
      </c>
      <c r="F2697" s="3" t="s">
        <v>151</v>
      </c>
    </row>
    <row r="2698" spans="1:11">
      <c r="A2698" s="3"/>
      <c r="B2698" s="40">
        <f>D2693</f>
        <v>9.8000000000000007</v>
      </c>
      <c r="C2698" s="22" t="s">
        <v>15</v>
      </c>
      <c r="D2698" s="5">
        <f>B2698</f>
        <v>9.8000000000000007</v>
      </c>
      <c r="E2698" s="22" t="s">
        <v>17</v>
      </c>
      <c r="F2698" s="40">
        <f>F2693</f>
        <v>13.8</v>
      </c>
    </row>
    <row r="2699" spans="1:11">
      <c r="A2699" s="3"/>
      <c r="B2699" s="3" t="s">
        <v>29</v>
      </c>
      <c r="C2699" s="22" t="s">
        <v>19</v>
      </c>
      <c r="D2699" s="3" t="s">
        <v>30</v>
      </c>
      <c r="E2699" s="22" t="s">
        <v>19</v>
      </c>
      <c r="F2699" s="3" t="s">
        <v>31</v>
      </c>
    </row>
    <row r="2700" spans="1:11">
      <c r="A2700" s="3"/>
      <c r="B2700" s="10">
        <f>(H2693*(B2696+273.15)/B2698)</f>
        <v>2.6040635714285709E-3</v>
      </c>
      <c r="C2700" s="10"/>
      <c r="D2700" s="10">
        <f>F2700</f>
        <v>1.8492625362318837E-3</v>
      </c>
      <c r="E2700" s="10"/>
      <c r="F2700" s="10">
        <f>(H2693*(F2696+273.15)/F2698)</f>
        <v>1.8492625362318837E-3</v>
      </c>
    </row>
    <row r="2701" spans="1:11">
      <c r="A2701" s="3"/>
      <c r="B2701" s="1"/>
      <c r="C2701" s="1"/>
      <c r="D2701" s="1"/>
      <c r="E2701" s="1"/>
      <c r="F2701" s="1"/>
      <c r="G2701" s="1"/>
      <c r="H2701" s="1"/>
      <c r="I2701" s="1"/>
      <c r="J2701" s="1"/>
    </row>
    <row r="2702" spans="1:11">
      <c r="A2702" s="24" t="s">
        <v>23</v>
      </c>
      <c r="B2702" s="27" t="s">
        <v>73</v>
      </c>
      <c r="C2702" s="29" t="s">
        <v>75</v>
      </c>
      <c r="D2702" s="27" t="s">
        <v>74</v>
      </c>
      <c r="E2702" s="29" t="s">
        <v>76</v>
      </c>
      <c r="F2702" s="11" t="s">
        <v>26</v>
      </c>
      <c r="G2702" s="27" t="s">
        <v>73</v>
      </c>
      <c r="H2702" s="29" t="s">
        <v>75</v>
      </c>
      <c r="I2702" s="27" t="s">
        <v>24</v>
      </c>
      <c r="J2702" s="29" t="s">
        <v>76</v>
      </c>
    </row>
    <row r="2703" spans="1:11">
      <c r="A2703" s="3"/>
      <c r="B2703" s="31">
        <f>ROUND((H2693*(D2696-(B2696+273.15)))*(1/0.01),2)</f>
        <v>-0.74</v>
      </c>
      <c r="C2703" s="31">
        <f>ROUND((C2693*H2693*(D2696-(B2696+273.15)))*(1/0.01),2)</f>
        <v>-1.85</v>
      </c>
      <c r="D2703" s="31">
        <f>C2703+B2703</f>
        <v>-2.59</v>
      </c>
      <c r="E2703" s="31">
        <f>ROUND(((C2693+1)*H2693*(D2696-(B2696+273.15)))*(1/0.01),2)</f>
        <v>-2.59</v>
      </c>
      <c r="F2703" s="10"/>
      <c r="G2703" s="31">
        <f>ROUND(H2693*(F2696+273.15)*(LN(F2700/D2700)),2)</f>
        <v>0</v>
      </c>
      <c r="H2703" s="31">
        <f>ROUND((C2693*H2693*((F2696+273.15)-D2696))*100,2)</f>
        <v>1.85</v>
      </c>
      <c r="I2703" s="31">
        <f>H2703+G2703</f>
        <v>1.85</v>
      </c>
      <c r="J2703" s="31">
        <f>ROUND(((C2693+1)*H2693*((F2696+273.15)-D2696))*100,2)</f>
        <v>2.59</v>
      </c>
    </row>
    <row r="2704" spans="1:11">
      <c r="A2704" s="3"/>
      <c r="B2704" s="1"/>
      <c r="C2704" s="1"/>
      <c r="D2704" s="1"/>
      <c r="E2704" s="1"/>
      <c r="F2704" s="1"/>
      <c r="G2704" s="1"/>
      <c r="H2704" s="1"/>
      <c r="J2704" s="1"/>
    </row>
    <row r="2705" spans="1:10">
      <c r="A2705" s="24" t="s">
        <v>27</v>
      </c>
      <c r="B2705" s="27" t="s">
        <v>73</v>
      </c>
      <c r="C2705" s="27" t="s">
        <v>74</v>
      </c>
      <c r="D2705" s="29" t="s">
        <v>75</v>
      </c>
      <c r="E2705" s="29" t="s">
        <v>76</v>
      </c>
      <c r="G2705" s="1"/>
      <c r="H2705" s="1"/>
      <c r="J2705" s="1"/>
    </row>
    <row r="2706" spans="1:10">
      <c r="A2706" s="3"/>
      <c r="B2706" s="31">
        <f>B2703+G2703</f>
        <v>-0.74</v>
      </c>
      <c r="C2706" s="31">
        <f>D2703+I2703</f>
        <v>-0.73999999999999977</v>
      </c>
      <c r="D2706" s="31">
        <f>C2703+H2703</f>
        <v>0</v>
      </c>
      <c r="E2706" s="31">
        <f>E2703+J2703</f>
        <v>0</v>
      </c>
      <c r="G2706" s="1"/>
      <c r="H2706" s="1"/>
      <c r="I2706" s="1"/>
      <c r="J2706" s="1"/>
    </row>
    <row r="2707" spans="1:10">
      <c r="A2707" s="3"/>
      <c r="B2707" s="1"/>
      <c r="C2707" s="1"/>
      <c r="D2707" s="1"/>
      <c r="E2707" s="1"/>
      <c r="F2707" s="1"/>
      <c r="G2707" s="1"/>
      <c r="H2707" s="1"/>
      <c r="I2707" s="1"/>
      <c r="J2707" s="1"/>
    </row>
    <row r="2708" spans="1:10">
      <c r="A2708" s="24" t="s">
        <v>28</v>
      </c>
      <c r="B2708" s="3" t="s">
        <v>7</v>
      </c>
      <c r="C2708" s="22" t="s">
        <v>8</v>
      </c>
      <c r="D2708" s="3" t="s">
        <v>9</v>
      </c>
      <c r="E2708" s="22" t="s">
        <v>10</v>
      </c>
      <c r="F2708" s="3" t="s">
        <v>11</v>
      </c>
      <c r="G2708" s="1"/>
      <c r="H2708" s="1"/>
      <c r="I2708" s="1"/>
      <c r="J2708" s="1"/>
    </row>
    <row r="2709" spans="1:10">
      <c r="A2709" s="3"/>
      <c r="B2709" s="40">
        <f>E2693</f>
        <v>33.799999999999997</v>
      </c>
      <c r="D2709" s="9">
        <f>(D2711*D2713/H2693)</f>
        <v>432.23571428571427</v>
      </c>
      <c r="F2709" s="40">
        <f>G2693</f>
        <v>33.799999999999997</v>
      </c>
      <c r="G2709" s="1"/>
      <c r="H2709" s="1"/>
      <c r="I2709" s="1"/>
      <c r="J2709" s="1"/>
    </row>
    <row r="2710" spans="1:10">
      <c r="A2710" s="3"/>
      <c r="B2710" s="3" t="s">
        <v>14</v>
      </c>
      <c r="C2710" s="22" t="s">
        <v>13</v>
      </c>
      <c r="D2710" s="3" t="s">
        <v>16</v>
      </c>
      <c r="E2710" s="22" t="s">
        <v>12</v>
      </c>
      <c r="F2710" s="3" t="s">
        <v>18</v>
      </c>
      <c r="G2710" s="1"/>
      <c r="H2710" s="1"/>
      <c r="I2710" s="1"/>
      <c r="J2710" s="1"/>
    </row>
    <row r="2711" spans="1:10">
      <c r="A2711" s="3"/>
      <c r="B2711" s="40">
        <f>D2693</f>
        <v>9.8000000000000007</v>
      </c>
      <c r="C2711" s="22" t="s">
        <v>17</v>
      </c>
      <c r="D2711" s="5">
        <f>F2711</f>
        <v>13.8</v>
      </c>
      <c r="E2711" s="22" t="s">
        <v>15</v>
      </c>
      <c r="F2711" s="40">
        <f>F2693</f>
        <v>13.8</v>
      </c>
      <c r="G2711" s="1"/>
      <c r="H2711" s="1"/>
      <c r="I2711" s="1"/>
      <c r="J2711" s="1"/>
    </row>
    <row r="2712" spans="1:10">
      <c r="A2712" s="3"/>
      <c r="B2712" s="3" t="s">
        <v>29</v>
      </c>
      <c r="C2712" s="22" t="s">
        <v>19</v>
      </c>
      <c r="D2712" s="3" t="s">
        <v>30</v>
      </c>
      <c r="E2712" s="22" t="s">
        <v>19</v>
      </c>
      <c r="F2712" s="3" t="s">
        <v>31</v>
      </c>
      <c r="G2712" s="1"/>
      <c r="H2712" s="1"/>
      <c r="I2712" s="1"/>
      <c r="J2712" s="1"/>
    </row>
    <row r="2713" spans="1:10">
      <c r="A2713" s="3"/>
      <c r="B2713" s="20">
        <f>B2700</f>
        <v>2.6040635714285709E-3</v>
      </c>
      <c r="C2713" s="1"/>
      <c r="D2713" s="20">
        <f>B2713</f>
        <v>2.6040635714285709E-3</v>
      </c>
      <c r="E2713" s="13"/>
      <c r="F2713" s="13">
        <f>H2693*(F2709+273.15)/F2711</f>
        <v>1.8492625362318837E-3</v>
      </c>
      <c r="G2713" s="1"/>
      <c r="H2713" s="1"/>
      <c r="I2713" s="1"/>
      <c r="J2713" s="1"/>
    </row>
    <row r="2714" spans="1:10">
      <c r="A2714" s="3"/>
      <c r="B2714" s="1"/>
      <c r="C2714" s="1"/>
      <c r="D2714" s="1"/>
      <c r="E2714" s="1"/>
      <c r="F2714" s="1"/>
      <c r="G2714" s="1"/>
      <c r="H2714" s="1"/>
      <c r="I2714" s="1"/>
      <c r="J2714" s="1"/>
    </row>
    <row r="2715" spans="1:10">
      <c r="A2715" s="24" t="s">
        <v>23</v>
      </c>
      <c r="B2715" s="27" t="s">
        <v>73</v>
      </c>
      <c r="C2715" s="29" t="s">
        <v>75</v>
      </c>
      <c r="D2715" s="27" t="s">
        <v>74</v>
      </c>
      <c r="E2715" s="29" t="s">
        <v>76</v>
      </c>
      <c r="F2715" s="11" t="s">
        <v>26</v>
      </c>
      <c r="G2715" s="27" t="s">
        <v>73</v>
      </c>
      <c r="H2715" s="29" t="s">
        <v>75</v>
      </c>
      <c r="I2715" s="27" t="s">
        <v>74</v>
      </c>
      <c r="J2715" s="29" t="s">
        <v>25</v>
      </c>
    </row>
    <row r="2716" spans="1:10">
      <c r="A2716" s="3"/>
      <c r="B2716" s="28">
        <f>H2693*(B2709+273.15)*(LN(D2713/B2713))</f>
        <v>0</v>
      </c>
      <c r="C2716" s="31">
        <f>(C2693*H2693*(D2709-(B2709+273.15)))*100</f>
        <v>2.6040635714285711</v>
      </c>
      <c r="D2716" s="31">
        <f>C2716+B2716</f>
        <v>2.6040635714285711</v>
      </c>
      <c r="E2716" s="31">
        <f>((C2693+1)*H2693*(D2709-(B2709+273.15)))*100</f>
        <v>3.6456889999999991</v>
      </c>
      <c r="F2716" s="1"/>
      <c r="G2716" s="31">
        <f>(H2693*((F2709+273.15)-D2709))*100</f>
        <v>-1.0416254285714284</v>
      </c>
      <c r="H2716" s="31">
        <f>(C2693*H2693*((F2709+273.15)-D2709))*100</f>
        <v>-2.6040635714285711</v>
      </c>
      <c r="I2716" s="31">
        <f>H2716+G2716</f>
        <v>-3.6456889999999995</v>
      </c>
      <c r="J2716" s="31">
        <f>((C2693+1)*H2693*((F2709+273.15)-D2709))*100</f>
        <v>-3.6456889999999991</v>
      </c>
    </row>
    <row r="2717" spans="1:10">
      <c r="A2717" s="3"/>
      <c r="B2717" s="1"/>
      <c r="C2717" s="1"/>
      <c r="D2717" s="1"/>
      <c r="E2717" s="1"/>
      <c r="F2717" s="1"/>
      <c r="G2717" s="1"/>
      <c r="I2717" s="1"/>
      <c r="J2717" s="1"/>
    </row>
    <row r="2718" spans="1:10">
      <c r="A2718" s="24" t="s">
        <v>27</v>
      </c>
      <c r="B2718" s="27" t="s">
        <v>73</v>
      </c>
      <c r="C2718" s="27" t="s">
        <v>74</v>
      </c>
      <c r="D2718" s="29" t="s">
        <v>75</v>
      </c>
      <c r="E2718" s="29" t="s">
        <v>76</v>
      </c>
      <c r="F2718" s="1"/>
      <c r="I2718" s="1"/>
      <c r="J2718" s="1"/>
    </row>
    <row r="2719" spans="1:10">
      <c r="A2719" s="3"/>
      <c r="B2719" s="31">
        <f>B2716+G2716</f>
        <v>-1.0416254285714284</v>
      </c>
      <c r="C2719" s="31">
        <f>D2716+I2716</f>
        <v>-1.0416254285714284</v>
      </c>
      <c r="D2719" s="28">
        <f>C2716+H2716</f>
        <v>0</v>
      </c>
      <c r="E2719" s="28">
        <f>E2716+J2716</f>
        <v>0</v>
      </c>
      <c r="F2719" s="1"/>
      <c r="H2719" s="1"/>
      <c r="I2719" s="1"/>
      <c r="J2719" s="1"/>
    </row>
    <row r="2721" spans="1:11">
      <c r="A2721" s="3" t="s">
        <v>0</v>
      </c>
      <c r="B2721" s="1"/>
      <c r="C2721" s="1"/>
      <c r="D2721" s="1"/>
      <c r="E2721" s="1"/>
      <c r="F2721" s="1"/>
      <c r="G2721" s="1"/>
      <c r="H2721" s="1"/>
      <c r="I2721" s="1"/>
      <c r="J2721" s="1"/>
    </row>
    <row r="2722" spans="1:11">
      <c r="A2722" s="24" t="s">
        <v>1</v>
      </c>
      <c r="B2722" s="3" t="s">
        <v>32</v>
      </c>
      <c r="C2722" s="3" t="s">
        <v>78</v>
      </c>
      <c r="D2722" s="3" t="s">
        <v>60</v>
      </c>
      <c r="E2722" s="3" t="s">
        <v>62</v>
      </c>
      <c r="F2722" s="3" t="s">
        <v>61</v>
      </c>
      <c r="G2722" s="22" t="s">
        <v>33</v>
      </c>
      <c r="H2722" s="46"/>
      <c r="I2722" s="46"/>
      <c r="J2722" s="46"/>
    </row>
    <row r="2723" spans="1:11">
      <c r="A2723" s="3"/>
      <c r="B2723" s="4" t="s">
        <v>34</v>
      </c>
      <c r="C2723" s="5">
        <f>K2723</f>
        <v>4.54</v>
      </c>
      <c r="D2723" s="5">
        <f>K2724</f>
        <v>15.56</v>
      </c>
      <c r="E2723" s="5">
        <f>K2725</f>
        <v>7.0309999999999997</v>
      </c>
      <c r="F2723" s="5">
        <f>K2726</f>
        <v>0.48199999999999998</v>
      </c>
      <c r="G2723" s="32" t="s">
        <v>35</v>
      </c>
      <c r="H2723" s="46"/>
      <c r="I2723" s="46"/>
      <c r="J2723" s="46"/>
      <c r="K2723" s="1">
        <v>4.54</v>
      </c>
    </row>
    <row r="2724" spans="1:11">
      <c r="A2724" s="3"/>
      <c r="B2724" s="1"/>
      <c r="C2724" s="1"/>
      <c r="D2724" s="1"/>
      <c r="E2724" s="1"/>
      <c r="F2724" s="1"/>
      <c r="G2724" s="1"/>
      <c r="H2724" s="46"/>
      <c r="I2724" s="46"/>
      <c r="J2724" s="46"/>
      <c r="K2724" s="1">
        <v>15.56</v>
      </c>
    </row>
    <row r="2725" spans="1:11">
      <c r="A2725" s="3" t="s">
        <v>81</v>
      </c>
      <c r="B2725" s="3" t="s">
        <v>36</v>
      </c>
      <c r="C2725" s="3" t="s">
        <v>37</v>
      </c>
      <c r="D2725" s="3" t="s">
        <v>38</v>
      </c>
      <c r="E2725" s="3" t="s">
        <v>39</v>
      </c>
      <c r="F2725" s="3"/>
      <c r="G2725" s="1"/>
      <c r="H2725" s="46"/>
      <c r="I2725" s="46"/>
      <c r="J2725" s="46"/>
      <c r="K2725" s="1">
        <v>7.0309999999999997</v>
      </c>
    </row>
    <row r="2726" spans="1:11">
      <c r="A2726" s="3"/>
      <c r="B2726" s="25">
        <f>ROUND(C2723*2.20462,2)</f>
        <v>10.01</v>
      </c>
      <c r="C2726" s="25">
        <f>ROUND(D2723*1.8+32,2)</f>
        <v>60.01</v>
      </c>
      <c r="D2726" s="25">
        <f>ROUND(E2723*(14.6959793/1.03326),2)</f>
        <v>100</v>
      </c>
      <c r="E2726" s="25">
        <f>ROUND(F2723*(3.28084^3),2)</f>
        <v>17.02</v>
      </c>
      <c r="F2726" s="13"/>
      <c r="G2726" s="1"/>
      <c r="H2726" s="46"/>
      <c r="I2726" s="46"/>
      <c r="J2726" s="46"/>
      <c r="K2726" s="1">
        <v>0.48199999999999998</v>
      </c>
    </row>
    <row r="2727" spans="1:11">
      <c r="A2727" s="3"/>
      <c r="B2727" s="25"/>
      <c r="C2727" s="23"/>
      <c r="D2727" s="23"/>
      <c r="E2727" s="25"/>
      <c r="G2727" s="1"/>
      <c r="H2727" s="46"/>
      <c r="I2727" s="46"/>
      <c r="J2727" s="46"/>
    </row>
    <row r="2728" spans="1:11">
      <c r="A2728" s="3" t="s">
        <v>82</v>
      </c>
      <c r="B2728" s="23">
        <f>ROUND(B2726,0)</f>
        <v>10</v>
      </c>
      <c r="C2728" s="23">
        <f>ROUND(C2726,0)</f>
        <v>60</v>
      </c>
      <c r="D2728" s="23">
        <f>ROUND(D2726,0)</f>
        <v>100</v>
      </c>
      <c r="E2728" s="23">
        <f>ROUND(E2726,0)</f>
        <v>17</v>
      </c>
      <c r="F2728" s="21"/>
      <c r="G2728" s="1"/>
      <c r="H2728" s="46"/>
      <c r="I2728" s="46"/>
      <c r="J2728" s="46"/>
    </row>
    <row r="2729" spans="1:11">
      <c r="A2729" s="3"/>
      <c r="B2729" s="25"/>
      <c r="C2729" s="23"/>
      <c r="D2729" s="23"/>
      <c r="E2729" s="25"/>
      <c r="G2729" s="1"/>
    </row>
    <row r="2730" spans="1:11">
      <c r="A2730" s="3" t="s">
        <v>40</v>
      </c>
      <c r="B2730" s="3" t="s">
        <v>37</v>
      </c>
      <c r="C2730" s="3" t="s">
        <v>98</v>
      </c>
      <c r="D2730" s="4" t="s">
        <v>97</v>
      </c>
      <c r="E2730" s="3" t="s">
        <v>96</v>
      </c>
      <c r="F2730" s="3" t="s">
        <v>95</v>
      </c>
      <c r="H2730" s="47" t="s">
        <v>89</v>
      </c>
      <c r="I2730" s="48"/>
      <c r="J2730" s="49"/>
    </row>
    <row r="2731" spans="1:11">
      <c r="A2731" s="3"/>
      <c r="B2731" s="17">
        <f>C2728</f>
        <v>60</v>
      </c>
      <c r="C2731" s="1">
        <v>0.25609999999999999</v>
      </c>
      <c r="D2731" s="1">
        <v>28.06</v>
      </c>
      <c r="E2731" s="1">
        <v>1.6029999999999999E-2</v>
      </c>
      <c r="F2731" s="1">
        <f>ROUND(E2728/B2728,3)</f>
        <v>1.7</v>
      </c>
      <c r="H2731" s="1"/>
      <c r="I2731" s="1"/>
      <c r="J2731" s="1"/>
    </row>
    <row r="2732" spans="1:11">
      <c r="A2732" s="3"/>
      <c r="B2732" s="3"/>
      <c r="C2732" s="1"/>
      <c r="D2732" s="1"/>
      <c r="E2732" s="1"/>
      <c r="F2732" s="1"/>
      <c r="G2732" s="1"/>
      <c r="H2732" s="1"/>
      <c r="I2732" s="1"/>
      <c r="J2732" s="1"/>
    </row>
    <row r="2733" spans="1:11">
      <c r="A2733" s="3"/>
      <c r="B2733" s="3" t="s">
        <v>38</v>
      </c>
      <c r="C2733" s="3" t="s">
        <v>38</v>
      </c>
      <c r="D2733" s="3" t="s">
        <v>45</v>
      </c>
      <c r="E2733" s="3" t="s">
        <v>46</v>
      </c>
      <c r="F2733" s="4" t="s">
        <v>47</v>
      </c>
      <c r="G2733" s="4" t="s">
        <v>48</v>
      </c>
      <c r="H2733" s="50" t="str">
        <f>IF(E2731=D2737,"líquido saturado",IF(E2731&lt;D2737,"líquido comprimido",IF(E2731&lt;E2737,"mezcla L+V",IF(E2731=E2737,"vapor saturado","vapor recalentado"))))</f>
        <v>líquido comprimido</v>
      </c>
      <c r="I2733" s="51"/>
      <c r="J2733" s="15" t="s">
        <v>99</v>
      </c>
    </row>
    <row r="2734" spans="1:11">
      <c r="A2734" s="3"/>
      <c r="B2734" s="17">
        <f>D2728</f>
        <v>100</v>
      </c>
      <c r="C2734" s="1">
        <v>96.16</v>
      </c>
      <c r="D2734" s="1">
        <v>1.771E-2</v>
      </c>
      <c r="E2734" s="1">
        <v>4.5979999999999999</v>
      </c>
      <c r="F2734" s="1">
        <v>295.27999999999997</v>
      </c>
      <c r="G2734" s="1">
        <v>1104.5999999999999</v>
      </c>
      <c r="J2734" s="1">
        <f>D2731</f>
        <v>28.06</v>
      </c>
    </row>
    <row r="2735" spans="1:11">
      <c r="A2735" s="3"/>
      <c r="B2735" s="1"/>
      <c r="C2735" s="1">
        <v>103.05</v>
      </c>
      <c r="D2735" s="1">
        <v>1.7760000000000001E-2</v>
      </c>
      <c r="E2735" s="1">
        <v>4.3070000000000004</v>
      </c>
      <c r="F2735" s="1">
        <v>300.47000000000003</v>
      </c>
      <c r="G2735" s="1">
        <v>1105.5999999999999</v>
      </c>
      <c r="H2735" s="35" t="s">
        <v>100</v>
      </c>
      <c r="I2735" s="34" t="str">
        <f>IF(F2731&gt;D2737,IF(F2731&lt;E2737,"mezcla L+V","vapor recalentado"),"líquido comprimido")</f>
        <v>mezcla L+V</v>
      </c>
      <c r="J2735" s="1"/>
    </row>
    <row r="2736" spans="1:11">
      <c r="A2736" s="3"/>
      <c r="B2736" s="1"/>
      <c r="C2736" s="1">
        <f>C2734-C2735</f>
        <v>-6.8900000000000006</v>
      </c>
      <c r="D2736" s="1">
        <f>D2734-D2735</f>
        <v>-5.0000000000001432E-5</v>
      </c>
      <c r="E2736" s="1">
        <f>E2734-E2735</f>
        <v>0.29099999999999948</v>
      </c>
      <c r="F2736" s="1">
        <f>F2734-F2735</f>
        <v>-5.1900000000000546</v>
      </c>
      <c r="G2736" s="1">
        <f>G2734-G2735</f>
        <v>-1</v>
      </c>
      <c r="H2736" s="1"/>
      <c r="I2736" s="1"/>
      <c r="J2736" s="1"/>
    </row>
    <row r="2737" spans="1:10">
      <c r="A2737" s="3"/>
      <c r="B2737" s="1"/>
      <c r="C2737" s="1"/>
      <c r="D2737" s="1">
        <f>ROUND(D2734+(D2736/C2736)*(B2734-C2734),4)</f>
        <v>1.77E-2</v>
      </c>
      <c r="E2737" s="1">
        <f>ROUND(E2734+(E2736/C2736)*(B2734-C2734),3)</f>
        <v>4.4359999999999999</v>
      </c>
      <c r="F2737" s="1">
        <f>ROUND(F2734+(F2736/C2736)*(B2734-C2734),2)</f>
        <v>298.17</v>
      </c>
      <c r="G2737" s="1">
        <f>ROUND(G2734+(G2736/C2736)*(B2734-C2734),1)</f>
        <v>1105.2</v>
      </c>
      <c r="H2737" s="1"/>
      <c r="I2737" s="1"/>
      <c r="J2737" s="1"/>
    </row>
    <row r="2738" spans="1:10">
      <c r="A2738" s="3"/>
      <c r="B2738" s="1"/>
      <c r="C2738" s="1"/>
      <c r="D2738" s="1"/>
      <c r="E2738" s="1"/>
      <c r="F2738" s="1"/>
      <c r="G2738" s="1"/>
      <c r="H2738" s="1"/>
      <c r="I2738" s="1"/>
      <c r="J2738" s="1"/>
    </row>
    <row r="2739" spans="1:10">
      <c r="A2739" s="3"/>
      <c r="B2739" s="3" t="s">
        <v>45</v>
      </c>
      <c r="C2739" s="3" t="s">
        <v>46</v>
      </c>
      <c r="D2739" s="3" t="s">
        <v>49</v>
      </c>
      <c r="E2739" s="15" t="s">
        <v>50</v>
      </c>
      <c r="F2739" s="11" t="s">
        <v>51</v>
      </c>
      <c r="G2739" s="16" t="s">
        <v>52</v>
      </c>
      <c r="H2739" s="4" t="s">
        <v>53</v>
      </c>
      <c r="I2739" s="4" t="s">
        <v>54</v>
      </c>
      <c r="J2739" s="1"/>
    </row>
    <row r="2740" spans="1:10">
      <c r="A2740" s="3"/>
      <c r="B2740" s="1">
        <f>D2737</f>
        <v>1.77E-2</v>
      </c>
      <c r="C2740" s="1">
        <f>E2737</f>
        <v>4.4359999999999999</v>
      </c>
      <c r="D2740" s="1">
        <f>ROUND(((F2731-B2740)/(C2740-B2740)),4)</f>
        <v>0.38080000000000003</v>
      </c>
      <c r="E2740" s="1">
        <f>ROUND((1-D2740)*F2737+G2737*D2740,1)</f>
        <v>605.5</v>
      </c>
      <c r="F2740" s="1"/>
      <c r="G2740" s="1">
        <f>(E2740-J2734)</f>
        <v>577.44000000000005</v>
      </c>
      <c r="H2740" s="1">
        <f>ROUND(D2728*(F2731-E2731)*(0.000947831/0.737562)*144,2)</f>
        <v>31.16</v>
      </c>
      <c r="I2740" s="1">
        <f>G2740+H2740</f>
        <v>608.6</v>
      </c>
      <c r="J2740" s="1"/>
    </row>
    <row r="2741" spans="1:10">
      <c r="A2741" s="3"/>
      <c r="E2741" s="1"/>
      <c r="F2741" s="1"/>
      <c r="G2741" s="1"/>
      <c r="H2741" s="1"/>
      <c r="I2741" s="1"/>
    </row>
    <row r="2742" spans="1:10">
      <c r="A2742" s="3"/>
      <c r="B2742" s="24" t="s">
        <v>55</v>
      </c>
      <c r="C2742" s="12" t="s">
        <v>56</v>
      </c>
      <c r="D2742" s="3" t="s">
        <v>90</v>
      </c>
      <c r="E2742" s="3" t="s">
        <v>91</v>
      </c>
      <c r="F2742" s="4" t="s">
        <v>92</v>
      </c>
      <c r="G2742" s="3" t="s">
        <v>93</v>
      </c>
      <c r="H2742" s="4" t="s">
        <v>94</v>
      </c>
      <c r="I2742" s="16" t="s">
        <v>52</v>
      </c>
      <c r="J2742" s="4" t="s">
        <v>53</v>
      </c>
    </row>
    <row r="2743" spans="1:10">
      <c r="A2743" s="3"/>
      <c r="B2743" s="14"/>
      <c r="C2743" s="21">
        <f>F2731</f>
        <v>1.7</v>
      </c>
      <c r="D2743" s="1">
        <v>1.7633000000000001</v>
      </c>
      <c r="E2743" s="1">
        <v>261.64999999999998</v>
      </c>
      <c r="F2743" s="1">
        <v>1116.2</v>
      </c>
      <c r="G2743" s="1">
        <f>E2746</f>
        <v>271.8</v>
      </c>
      <c r="H2743" s="1">
        <f>F2746</f>
        <v>1116.5</v>
      </c>
      <c r="I2743" s="1">
        <f>(H2743-E2740)</f>
        <v>511</v>
      </c>
      <c r="J2743" s="1">
        <v>0</v>
      </c>
    </row>
    <row r="2744" spans="1:10">
      <c r="A2744" s="3"/>
      <c r="C2744" s="1"/>
      <c r="D2744" s="1">
        <v>1.6697</v>
      </c>
      <c r="E2744" s="1">
        <v>276.69</v>
      </c>
      <c r="F2744" s="1">
        <v>1116.7</v>
      </c>
      <c r="G2744" s="1"/>
      <c r="H2744" s="1"/>
      <c r="I2744" s="1"/>
      <c r="J2744" s="4"/>
    </row>
    <row r="2745" spans="1:10">
      <c r="A2745" s="3"/>
      <c r="C2745" s="1"/>
      <c r="D2745" s="1">
        <f>D2743-D2744</f>
        <v>9.3600000000000128E-2</v>
      </c>
      <c r="E2745" s="1">
        <f>E2743-E2744</f>
        <v>-15.04000000000002</v>
      </c>
      <c r="F2745" s="1">
        <f>F2743-F2744</f>
        <v>-0.5</v>
      </c>
      <c r="G2745" s="1"/>
      <c r="H2745" s="1"/>
      <c r="I2745" s="1"/>
      <c r="J2745" s="5"/>
    </row>
    <row r="2746" spans="1:10">
      <c r="A2746" s="3"/>
      <c r="B2746" s="1"/>
      <c r="C2746" s="1"/>
      <c r="D2746" s="1"/>
      <c r="E2746" s="1">
        <f>ROUND(E2743+(E2745/D2745)*(C2743-D2743),1)</f>
        <v>271.8</v>
      </c>
      <c r="F2746" s="1">
        <f>ROUND(F2743+(F2745/D2745)*(C2743-D2743),1)</f>
        <v>1116.5</v>
      </c>
      <c r="G2746" s="1"/>
      <c r="H2746" s="1"/>
      <c r="I2746" s="1"/>
      <c r="J2746" s="5"/>
    </row>
    <row r="2747" spans="1:10">
      <c r="A2747" s="3"/>
    </row>
    <row r="2748" spans="1:10">
      <c r="A2748" s="3"/>
      <c r="B2748" s="4" t="s">
        <v>54</v>
      </c>
    </row>
    <row r="2749" spans="1:10">
      <c r="A2749" s="3"/>
      <c r="B2749" s="1">
        <f>I2743</f>
        <v>511</v>
      </c>
      <c r="I2749" s="5"/>
      <c r="J2749" s="5"/>
    </row>
    <row r="2750" spans="1:10">
      <c r="A2750" s="3"/>
      <c r="I2750" s="5"/>
      <c r="J2750" s="5"/>
    </row>
    <row r="2751" spans="1:10">
      <c r="A2751" s="3" t="s">
        <v>79</v>
      </c>
      <c r="B2751" s="27" t="s">
        <v>57</v>
      </c>
      <c r="C2751" s="27" t="s">
        <v>71</v>
      </c>
      <c r="D2751" s="27" t="s">
        <v>69</v>
      </c>
      <c r="E2751" s="27" t="s">
        <v>68</v>
      </c>
      <c r="F2751" s="27" t="s">
        <v>70</v>
      </c>
      <c r="G2751" s="27" t="s">
        <v>72</v>
      </c>
    </row>
    <row r="2752" spans="1:10">
      <c r="A2752" s="3"/>
      <c r="B2752" s="28">
        <f>G2743</f>
        <v>271.8</v>
      </c>
      <c r="C2752" s="28">
        <f>ROUND((I2740+B2749)*B2728,1)</f>
        <v>11196</v>
      </c>
      <c r="D2752" s="28">
        <f>ROUND((H2740+J2743)*B2728,1)</f>
        <v>311.60000000000002</v>
      </c>
      <c r="E2752" s="28">
        <f>ROUND(B2752*(100/14.50381),1)</f>
        <v>1874</v>
      </c>
      <c r="F2752" s="28">
        <f>ROUND(D2752*(1/0.947831),1)</f>
        <v>328.8</v>
      </c>
      <c r="G2752" s="28">
        <f>ROUND(C2752*(1/0.947831),1)</f>
        <v>11812.2</v>
      </c>
    </row>
    <row r="2754" spans="1:11">
      <c r="A2754" s="3" t="s">
        <v>185</v>
      </c>
    </row>
    <row r="2755" spans="1:11">
      <c r="A2755" s="3" t="s">
        <v>59</v>
      </c>
      <c r="B2755" s="1"/>
      <c r="C2755" s="1"/>
      <c r="D2755" s="1"/>
      <c r="E2755" s="1"/>
      <c r="F2755" s="1"/>
      <c r="G2755" s="1"/>
      <c r="H2755" s="1"/>
      <c r="I2755" s="1"/>
    </row>
    <row r="2756" spans="1:11">
      <c r="A2756" s="24" t="s">
        <v>1</v>
      </c>
      <c r="B2756" s="3" t="s">
        <v>2</v>
      </c>
      <c r="C2756" s="3" t="s">
        <v>3</v>
      </c>
      <c r="D2756" s="3" t="s">
        <v>14</v>
      </c>
      <c r="E2756" s="3" t="s">
        <v>7</v>
      </c>
      <c r="F2756" s="3" t="s">
        <v>151</v>
      </c>
      <c r="G2756" s="3" t="s">
        <v>11</v>
      </c>
      <c r="H2756" s="19" t="s">
        <v>77</v>
      </c>
    </row>
    <row r="2757" spans="1:11">
      <c r="A2757" s="3"/>
      <c r="B2757" s="3" t="s">
        <v>5</v>
      </c>
      <c r="C2757" s="6">
        <v>2.5</v>
      </c>
      <c r="D2757" s="1">
        <f>K2757</f>
        <v>9.2000000000000011</v>
      </c>
      <c r="E2757" s="18">
        <f>K2758</f>
        <v>33.199999999999996</v>
      </c>
      <c r="F2757" s="8">
        <f>K2759</f>
        <v>13.200000000000001</v>
      </c>
      <c r="G2757" s="1">
        <f>K2760</f>
        <v>33.199999999999996</v>
      </c>
      <c r="H2757" s="7">
        <v>8.3139999999999993E-5</v>
      </c>
      <c r="K2757" s="1">
        <f>'ITEM Nº1'!E31</f>
        <v>9.2000000000000011</v>
      </c>
    </row>
    <row r="2758" spans="1:11">
      <c r="A2758" s="3"/>
      <c r="B2758" s="1"/>
      <c r="C2758" s="1"/>
      <c r="D2758" s="5"/>
      <c r="E2758" s="4"/>
      <c r="F2758" s="5"/>
      <c r="K2758" s="1">
        <f>'ITEM Nº1'!E32</f>
        <v>33.199999999999996</v>
      </c>
    </row>
    <row r="2759" spans="1:11">
      <c r="A2759" s="24" t="s">
        <v>6</v>
      </c>
      <c r="B2759" s="3" t="s">
        <v>200</v>
      </c>
      <c r="C2759" s="22" t="s">
        <v>8</v>
      </c>
      <c r="D2759" s="3" t="s">
        <v>9</v>
      </c>
      <c r="E2759" s="22" t="s">
        <v>10</v>
      </c>
      <c r="F2759" s="3" t="s">
        <v>11</v>
      </c>
      <c r="H2759" s="1"/>
      <c r="K2759" s="1">
        <f>'ITEM Nº1'!E33</f>
        <v>13.200000000000001</v>
      </c>
    </row>
    <row r="2760" spans="1:11">
      <c r="A2760" s="3"/>
      <c r="B2760" s="40">
        <f>E2757</f>
        <v>33.199999999999996</v>
      </c>
      <c r="D2760" s="9">
        <f>((D2762*D2764)/H2757)</f>
        <v>213.51666666666665</v>
      </c>
      <c r="F2760" s="40">
        <f>G2757</f>
        <v>33.199999999999996</v>
      </c>
      <c r="K2760" s="1">
        <f>'ITEM Nº1'!E34</f>
        <v>33.199999999999996</v>
      </c>
    </row>
    <row r="2761" spans="1:11">
      <c r="A2761" s="3"/>
      <c r="B2761" s="3" t="s">
        <v>201</v>
      </c>
      <c r="C2761" s="22" t="s">
        <v>12</v>
      </c>
      <c r="D2761" s="3" t="s">
        <v>80</v>
      </c>
      <c r="E2761" s="22" t="s">
        <v>13</v>
      </c>
      <c r="F2761" s="3" t="s">
        <v>151</v>
      </c>
    </row>
    <row r="2762" spans="1:11">
      <c r="A2762" s="3"/>
      <c r="B2762" s="40">
        <f>D2757</f>
        <v>9.2000000000000011</v>
      </c>
      <c r="C2762" s="22" t="s">
        <v>15</v>
      </c>
      <c r="D2762" s="5">
        <f>B2762</f>
        <v>9.2000000000000011</v>
      </c>
      <c r="E2762" s="22" t="s">
        <v>17</v>
      </c>
      <c r="F2762" s="40">
        <f>F2757</f>
        <v>13.200000000000001</v>
      </c>
    </row>
    <row r="2763" spans="1:11">
      <c r="A2763" s="3"/>
      <c r="B2763" s="3" t="s">
        <v>29</v>
      </c>
      <c r="C2763" s="22" t="s">
        <v>19</v>
      </c>
      <c r="D2763" s="3" t="s">
        <v>30</v>
      </c>
      <c r="E2763" s="22" t="s">
        <v>19</v>
      </c>
      <c r="F2763" s="3" t="s">
        <v>31</v>
      </c>
    </row>
    <row r="2764" spans="1:11">
      <c r="A2764" s="3"/>
      <c r="B2764" s="10">
        <f>(H2757*(B2760+273.15)/B2762)</f>
        <v>2.7684716304347814E-3</v>
      </c>
      <c r="C2764" s="10"/>
      <c r="D2764" s="10">
        <f>F2764</f>
        <v>1.9295408333333327E-3</v>
      </c>
      <c r="E2764" s="10"/>
      <c r="F2764" s="10">
        <f>(H2757*(F2760+273.15)/F2762)</f>
        <v>1.9295408333333327E-3</v>
      </c>
    </row>
    <row r="2765" spans="1:11">
      <c r="A2765" s="3"/>
      <c r="B2765" s="1"/>
      <c r="C2765" s="1"/>
      <c r="D2765" s="1"/>
      <c r="E2765" s="1"/>
      <c r="F2765" s="1"/>
      <c r="G2765" s="1"/>
      <c r="H2765" s="1"/>
      <c r="I2765" s="1"/>
      <c r="J2765" s="1"/>
    </row>
    <row r="2766" spans="1:11">
      <c r="A2766" s="24" t="s">
        <v>23</v>
      </c>
      <c r="B2766" s="27" t="s">
        <v>73</v>
      </c>
      <c r="C2766" s="29" t="s">
        <v>75</v>
      </c>
      <c r="D2766" s="27" t="s">
        <v>74</v>
      </c>
      <c r="E2766" s="29" t="s">
        <v>76</v>
      </c>
      <c r="F2766" s="11" t="s">
        <v>26</v>
      </c>
      <c r="G2766" s="27" t="s">
        <v>73</v>
      </c>
      <c r="H2766" s="29" t="s">
        <v>75</v>
      </c>
      <c r="I2766" s="27" t="s">
        <v>24</v>
      </c>
      <c r="J2766" s="29" t="s">
        <v>76</v>
      </c>
    </row>
    <row r="2767" spans="1:11">
      <c r="A2767" s="3"/>
      <c r="B2767" s="31">
        <f>ROUND((H2757*(D2760-(B2760+273.15)))*(1/0.01),2)</f>
        <v>-0.77</v>
      </c>
      <c r="C2767" s="31">
        <f>ROUND((C2757*H2757*(D2760-(B2760+273.15)))*(1/0.01),2)</f>
        <v>-1.93</v>
      </c>
      <c r="D2767" s="31">
        <f>C2767+B2767</f>
        <v>-2.7</v>
      </c>
      <c r="E2767" s="31">
        <f>ROUND(((C2757+1)*H2757*(D2760-(B2760+273.15)))*(1/0.01),2)</f>
        <v>-2.7</v>
      </c>
      <c r="F2767" s="10"/>
      <c r="G2767" s="31">
        <f>ROUND(H2757*(F2760+273.15)*(LN(F2764/D2764)),2)</f>
        <v>0</v>
      </c>
      <c r="H2767" s="31">
        <f>ROUND((C2757*H2757*((F2760+273.15)-D2760))*100,2)</f>
        <v>1.93</v>
      </c>
      <c r="I2767" s="31">
        <f>H2767+G2767</f>
        <v>1.93</v>
      </c>
      <c r="J2767" s="31">
        <f>ROUND(((C2757+1)*H2757*((F2760+273.15)-D2760))*100,2)</f>
        <v>2.7</v>
      </c>
    </row>
    <row r="2768" spans="1:11">
      <c r="A2768" s="3"/>
      <c r="B2768" s="1"/>
      <c r="C2768" s="1"/>
      <c r="D2768" s="1"/>
      <c r="E2768" s="1"/>
      <c r="F2768" s="1"/>
      <c r="G2768" s="1"/>
      <c r="H2768" s="1"/>
      <c r="J2768" s="1"/>
    </row>
    <row r="2769" spans="1:10">
      <c r="A2769" s="24" t="s">
        <v>27</v>
      </c>
      <c r="B2769" s="27" t="s">
        <v>73</v>
      </c>
      <c r="C2769" s="27" t="s">
        <v>74</v>
      </c>
      <c r="D2769" s="29" t="s">
        <v>75</v>
      </c>
      <c r="E2769" s="29" t="s">
        <v>76</v>
      </c>
      <c r="G2769" s="1"/>
      <c r="H2769" s="1"/>
      <c r="J2769" s="1"/>
    </row>
    <row r="2770" spans="1:10">
      <c r="A2770" s="3"/>
      <c r="B2770" s="31">
        <f>B2767+G2767</f>
        <v>-0.77</v>
      </c>
      <c r="C2770" s="31">
        <f>D2767+I2767</f>
        <v>-0.77000000000000024</v>
      </c>
      <c r="D2770" s="31">
        <f>C2767+H2767</f>
        <v>0</v>
      </c>
      <c r="E2770" s="31">
        <f>E2767+J2767</f>
        <v>0</v>
      </c>
      <c r="G2770" s="1"/>
      <c r="H2770" s="1"/>
      <c r="I2770" s="1"/>
      <c r="J2770" s="1"/>
    </row>
    <row r="2771" spans="1:10">
      <c r="A2771" s="3"/>
      <c r="B2771" s="1"/>
      <c r="C2771" s="1"/>
      <c r="D2771" s="1"/>
      <c r="E2771" s="1"/>
      <c r="F2771" s="1"/>
      <c r="G2771" s="1"/>
      <c r="H2771" s="1"/>
      <c r="I2771" s="1"/>
      <c r="J2771" s="1"/>
    </row>
    <row r="2772" spans="1:10">
      <c r="A2772" s="24" t="s">
        <v>28</v>
      </c>
      <c r="B2772" s="3" t="s">
        <v>7</v>
      </c>
      <c r="C2772" s="22" t="s">
        <v>8</v>
      </c>
      <c r="D2772" s="3" t="s">
        <v>9</v>
      </c>
      <c r="E2772" s="22" t="s">
        <v>10</v>
      </c>
      <c r="F2772" s="3" t="s">
        <v>11</v>
      </c>
      <c r="G2772" s="1"/>
      <c r="H2772" s="1"/>
      <c r="I2772" s="1"/>
      <c r="J2772" s="1"/>
    </row>
    <row r="2773" spans="1:10">
      <c r="A2773" s="3"/>
      <c r="B2773" s="40">
        <f>E2757</f>
        <v>33.199999999999996</v>
      </c>
      <c r="D2773" s="9">
        <f>(D2775*D2777/H2757)</f>
        <v>439.54565217391297</v>
      </c>
      <c r="F2773" s="40">
        <f>G2757</f>
        <v>33.199999999999996</v>
      </c>
      <c r="G2773" s="1"/>
      <c r="H2773" s="1"/>
      <c r="I2773" s="1"/>
      <c r="J2773" s="1"/>
    </row>
    <row r="2774" spans="1:10">
      <c r="A2774" s="3"/>
      <c r="B2774" s="3" t="s">
        <v>14</v>
      </c>
      <c r="C2774" s="22" t="s">
        <v>13</v>
      </c>
      <c r="D2774" s="3" t="s">
        <v>16</v>
      </c>
      <c r="E2774" s="22" t="s">
        <v>12</v>
      </c>
      <c r="F2774" s="3" t="s">
        <v>18</v>
      </c>
      <c r="G2774" s="1"/>
      <c r="H2774" s="1"/>
      <c r="I2774" s="1"/>
      <c r="J2774" s="1"/>
    </row>
    <row r="2775" spans="1:10">
      <c r="A2775" s="3"/>
      <c r="B2775" s="40">
        <f>D2757</f>
        <v>9.2000000000000011</v>
      </c>
      <c r="C2775" s="22" t="s">
        <v>17</v>
      </c>
      <c r="D2775" s="5">
        <f>F2775</f>
        <v>13.200000000000001</v>
      </c>
      <c r="E2775" s="22" t="s">
        <v>15</v>
      </c>
      <c r="F2775" s="40">
        <f>F2757</f>
        <v>13.200000000000001</v>
      </c>
      <c r="G2775" s="1"/>
      <c r="H2775" s="1"/>
      <c r="I2775" s="1"/>
      <c r="J2775" s="1"/>
    </row>
    <row r="2776" spans="1:10">
      <c r="A2776" s="3"/>
      <c r="B2776" s="3" t="s">
        <v>29</v>
      </c>
      <c r="C2776" s="22" t="s">
        <v>19</v>
      </c>
      <c r="D2776" s="3" t="s">
        <v>30</v>
      </c>
      <c r="E2776" s="22" t="s">
        <v>19</v>
      </c>
      <c r="F2776" s="3" t="s">
        <v>31</v>
      </c>
      <c r="G2776" s="1"/>
      <c r="H2776" s="1"/>
      <c r="I2776" s="1"/>
      <c r="J2776" s="1"/>
    </row>
    <row r="2777" spans="1:10">
      <c r="A2777" s="3"/>
      <c r="B2777" s="20">
        <f>B2764</f>
        <v>2.7684716304347814E-3</v>
      </c>
      <c r="C2777" s="1"/>
      <c r="D2777" s="20">
        <f>B2777</f>
        <v>2.7684716304347814E-3</v>
      </c>
      <c r="E2777" s="13"/>
      <c r="F2777" s="13">
        <f>H2757*(F2773+273.15)/F2775</f>
        <v>1.9295408333333327E-3</v>
      </c>
      <c r="G2777" s="1"/>
      <c r="H2777" s="1"/>
      <c r="I2777" s="1"/>
      <c r="J2777" s="1"/>
    </row>
    <row r="2778" spans="1:10">
      <c r="A2778" s="3"/>
      <c r="B2778" s="1"/>
      <c r="C2778" s="1"/>
      <c r="D2778" s="1"/>
      <c r="E2778" s="1"/>
      <c r="F2778" s="1"/>
      <c r="G2778" s="1"/>
      <c r="H2778" s="1"/>
      <c r="I2778" s="1"/>
      <c r="J2778" s="1"/>
    </row>
    <row r="2779" spans="1:10">
      <c r="A2779" s="24" t="s">
        <v>23</v>
      </c>
      <c r="B2779" s="27" t="s">
        <v>73</v>
      </c>
      <c r="C2779" s="29" t="s">
        <v>75</v>
      </c>
      <c r="D2779" s="27" t="s">
        <v>74</v>
      </c>
      <c r="E2779" s="29" t="s">
        <v>76</v>
      </c>
      <c r="F2779" s="11" t="s">
        <v>26</v>
      </c>
      <c r="G2779" s="27" t="s">
        <v>73</v>
      </c>
      <c r="H2779" s="29" t="s">
        <v>75</v>
      </c>
      <c r="I2779" s="27" t="s">
        <v>74</v>
      </c>
      <c r="J2779" s="29" t="s">
        <v>25</v>
      </c>
    </row>
    <row r="2780" spans="1:10">
      <c r="A2780" s="3"/>
      <c r="B2780" s="28">
        <f>H2757*(B2773+273.15)*(LN(D2777/B2777))</f>
        <v>0</v>
      </c>
      <c r="C2780" s="31">
        <f>(C2757*H2757*(D2773-(B2773+273.15)))*100</f>
        <v>2.7684716304347816</v>
      </c>
      <c r="D2780" s="31">
        <f>C2780+B2780</f>
        <v>2.7684716304347816</v>
      </c>
      <c r="E2780" s="31">
        <f>((C2757+1)*H2757*(D2773-(B2773+273.15)))*100</f>
        <v>3.8758602826086945</v>
      </c>
      <c r="F2780" s="1"/>
      <c r="G2780" s="31">
        <f>(H2757*((F2773+273.15)-D2773))*100</f>
        <v>-1.1073886521739125</v>
      </c>
      <c r="H2780" s="31">
        <f>(C2757*H2757*((F2773+273.15)-D2773))*100</f>
        <v>-2.7684716304347816</v>
      </c>
      <c r="I2780" s="31">
        <f>H2780+G2780</f>
        <v>-3.8758602826086941</v>
      </c>
      <c r="J2780" s="31">
        <f>((C2757+1)*H2757*((F2773+273.15)-D2773))*100</f>
        <v>-3.8758602826086945</v>
      </c>
    </row>
    <row r="2781" spans="1:10">
      <c r="A2781" s="3"/>
      <c r="B2781" s="1"/>
      <c r="C2781" s="1"/>
      <c r="D2781" s="1"/>
      <c r="E2781" s="1"/>
      <c r="F2781" s="1"/>
      <c r="G2781" s="1"/>
      <c r="I2781" s="1"/>
      <c r="J2781" s="1"/>
    </row>
    <row r="2782" spans="1:10">
      <c r="A2782" s="24" t="s">
        <v>27</v>
      </c>
      <c r="B2782" s="27" t="s">
        <v>73</v>
      </c>
      <c r="C2782" s="27" t="s">
        <v>74</v>
      </c>
      <c r="D2782" s="29" t="s">
        <v>75</v>
      </c>
      <c r="E2782" s="29" t="s">
        <v>76</v>
      </c>
      <c r="F2782" s="1"/>
      <c r="I2782" s="1"/>
      <c r="J2782" s="1"/>
    </row>
    <row r="2783" spans="1:10">
      <c r="A2783" s="3"/>
      <c r="B2783" s="31">
        <f>B2780+G2780</f>
        <v>-1.1073886521739125</v>
      </c>
      <c r="C2783" s="31">
        <f>D2780+I2780</f>
        <v>-1.1073886521739125</v>
      </c>
      <c r="D2783" s="28">
        <f>C2780+H2780</f>
        <v>0</v>
      </c>
      <c r="E2783" s="28">
        <f>E2780+J2780</f>
        <v>0</v>
      </c>
      <c r="F2783" s="1"/>
      <c r="H2783" s="1"/>
      <c r="I2783" s="1"/>
      <c r="J2783" s="1"/>
    </row>
    <row r="2785" spans="1:11">
      <c r="A2785" s="3" t="s">
        <v>0</v>
      </c>
      <c r="B2785" s="1"/>
      <c r="C2785" s="1"/>
      <c r="D2785" s="1"/>
      <c r="E2785" s="1"/>
      <c r="F2785" s="1"/>
      <c r="G2785" s="1"/>
      <c r="H2785" s="1"/>
      <c r="I2785" s="1"/>
      <c r="J2785" s="1"/>
    </row>
    <row r="2786" spans="1:11">
      <c r="A2786" s="24" t="s">
        <v>1</v>
      </c>
      <c r="B2786" s="3" t="s">
        <v>32</v>
      </c>
      <c r="C2786" s="3" t="s">
        <v>78</v>
      </c>
      <c r="D2786" s="3" t="s">
        <v>60</v>
      </c>
      <c r="E2786" s="3" t="s">
        <v>62</v>
      </c>
      <c r="F2786" s="3" t="s">
        <v>61</v>
      </c>
      <c r="G2786" s="22" t="s">
        <v>33</v>
      </c>
      <c r="H2786" s="46"/>
      <c r="I2786" s="46"/>
      <c r="J2786" s="46"/>
    </row>
    <row r="2787" spans="1:11">
      <c r="A2787" s="3"/>
      <c r="B2787" s="4" t="s">
        <v>34</v>
      </c>
      <c r="C2787" s="5">
        <f>K2787</f>
        <v>4.54</v>
      </c>
      <c r="D2787" s="5">
        <f>K2788</f>
        <v>15.56</v>
      </c>
      <c r="E2787" s="5">
        <f>K2789</f>
        <v>7.0309999999999997</v>
      </c>
      <c r="F2787" s="5">
        <f>K2790</f>
        <v>0.48199999999999998</v>
      </c>
      <c r="G2787" s="32" t="s">
        <v>35</v>
      </c>
      <c r="H2787" s="46"/>
      <c r="I2787" s="46"/>
      <c r="J2787" s="46"/>
      <c r="K2787" s="1">
        <v>4.54</v>
      </c>
    </row>
    <row r="2788" spans="1:11">
      <c r="A2788" s="3"/>
      <c r="B2788" s="1"/>
      <c r="C2788" s="1"/>
      <c r="D2788" s="1"/>
      <c r="E2788" s="1"/>
      <c r="F2788" s="1"/>
      <c r="G2788" s="1"/>
      <c r="H2788" s="46"/>
      <c r="I2788" s="46"/>
      <c r="J2788" s="46"/>
      <c r="K2788" s="1">
        <v>15.56</v>
      </c>
    </row>
    <row r="2789" spans="1:11">
      <c r="A2789" s="3" t="s">
        <v>81</v>
      </c>
      <c r="B2789" s="3" t="s">
        <v>36</v>
      </c>
      <c r="C2789" s="3" t="s">
        <v>37</v>
      </c>
      <c r="D2789" s="3" t="s">
        <v>38</v>
      </c>
      <c r="E2789" s="3" t="s">
        <v>39</v>
      </c>
      <c r="F2789" s="3"/>
      <c r="G2789" s="1"/>
      <c r="H2789" s="46"/>
      <c r="I2789" s="46"/>
      <c r="J2789" s="46"/>
      <c r="K2789" s="1">
        <v>7.0309999999999997</v>
      </c>
    </row>
    <row r="2790" spans="1:11">
      <c r="A2790" s="3"/>
      <c r="B2790" s="25">
        <f>ROUND(C2787*2.20462,2)</f>
        <v>10.01</v>
      </c>
      <c r="C2790" s="25">
        <f>ROUND(D2787*1.8+32,2)</f>
        <v>60.01</v>
      </c>
      <c r="D2790" s="25">
        <f>ROUND(E2787*(14.6959793/1.03326),2)</f>
        <v>100</v>
      </c>
      <c r="E2790" s="25">
        <f>ROUND(F2787*(3.28084^3),2)</f>
        <v>17.02</v>
      </c>
      <c r="F2790" s="13"/>
      <c r="G2790" s="1"/>
      <c r="H2790" s="46"/>
      <c r="I2790" s="46"/>
      <c r="J2790" s="46"/>
      <c r="K2790" s="1">
        <v>0.48199999999999998</v>
      </c>
    </row>
    <row r="2791" spans="1:11">
      <c r="A2791" s="3"/>
      <c r="B2791" s="25"/>
      <c r="C2791" s="23"/>
      <c r="D2791" s="23"/>
      <c r="E2791" s="25"/>
      <c r="G2791" s="1"/>
      <c r="H2791" s="46"/>
      <c r="I2791" s="46"/>
      <c r="J2791" s="46"/>
    </row>
    <row r="2792" spans="1:11">
      <c r="A2792" s="3" t="s">
        <v>82</v>
      </c>
      <c r="B2792" s="23">
        <f>ROUND(B2790,0)</f>
        <v>10</v>
      </c>
      <c r="C2792" s="23">
        <f>ROUND(C2790,0)</f>
        <v>60</v>
      </c>
      <c r="D2792" s="23">
        <f>ROUND(D2790,0)</f>
        <v>100</v>
      </c>
      <c r="E2792" s="23">
        <f>ROUND(E2790,0)</f>
        <v>17</v>
      </c>
      <c r="F2792" s="21"/>
      <c r="G2792" s="1"/>
      <c r="H2792" s="46"/>
      <c r="I2792" s="46"/>
      <c r="J2792" s="46"/>
    </row>
    <row r="2793" spans="1:11">
      <c r="A2793" s="3"/>
      <c r="B2793" s="25"/>
      <c r="C2793" s="23"/>
      <c r="D2793" s="23"/>
      <c r="E2793" s="25"/>
      <c r="G2793" s="1"/>
    </row>
    <row r="2794" spans="1:11">
      <c r="A2794" s="3" t="s">
        <v>40</v>
      </c>
      <c r="B2794" s="3" t="s">
        <v>37</v>
      </c>
      <c r="C2794" s="3" t="s">
        <v>98</v>
      </c>
      <c r="D2794" s="4" t="s">
        <v>97</v>
      </c>
      <c r="E2794" s="3" t="s">
        <v>96</v>
      </c>
      <c r="F2794" s="3" t="s">
        <v>95</v>
      </c>
      <c r="H2794" s="47" t="s">
        <v>89</v>
      </c>
      <c r="I2794" s="48"/>
      <c r="J2794" s="49"/>
    </row>
    <row r="2795" spans="1:11">
      <c r="A2795" s="3"/>
      <c r="B2795" s="17">
        <f>C2792</f>
        <v>60</v>
      </c>
      <c r="C2795" s="1">
        <v>0.25609999999999999</v>
      </c>
      <c r="D2795" s="1">
        <v>28.06</v>
      </c>
      <c r="E2795" s="1">
        <v>1.6029999999999999E-2</v>
      </c>
      <c r="F2795" s="1">
        <f>ROUND(E2792/B2792,3)</f>
        <v>1.7</v>
      </c>
      <c r="H2795" s="1"/>
      <c r="I2795" s="1"/>
      <c r="J2795" s="1"/>
    </row>
    <row r="2796" spans="1:11">
      <c r="A2796" s="3"/>
      <c r="B2796" s="3"/>
      <c r="C2796" s="1"/>
      <c r="D2796" s="1"/>
      <c r="E2796" s="1"/>
      <c r="F2796" s="1"/>
      <c r="G2796" s="1"/>
      <c r="H2796" s="1"/>
      <c r="I2796" s="1"/>
      <c r="J2796" s="1"/>
    </row>
    <row r="2797" spans="1:11">
      <c r="A2797" s="3"/>
      <c r="B2797" s="3" t="s">
        <v>38</v>
      </c>
      <c r="C2797" s="3" t="s">
        <v>38</v>
      </c>
      <c r="D2797" s="3" t="s">
        <v>45</v>
      </c>
      <c r="E2797" s="3" t="s">
        <v>46</v>
      </c>
      <c r="F2797" s="4" t="s">
        <v>47</v>
      </c>
      <c r="G2797" s="4" t="s">
        <v>48</v>
      </c>
      <c r="H2797" s="50" t="str">
        <f>IF(E2795=D2801,"líquido saturado",IF(E2795&lt;D2801,"líquido comprimido",IF(E2795&lt;E2801,"mezcla L+V",IF(E2795=E2801,"vapor saturado","vapor recalentado"))))</f>
        <v>líquido comprimido</v>
      </c>
      <c r="I2797" s="51"/>
      <c r="J2797" s="15" t="s">
        <v>99</v>
      </c>
    </row>
    <row r="2798" spans="1:11">
      <c r="A2798" s="3"/>
      <c r="B2798" s="17">
        <f>D2792</f>
        <v>100</v>
      </c>
      <c r="C2798" s="1">
        <v>96.16</v>
      </c>
      <c r="D2798" s="1">
        <v>1.771E-2</v>
      </c>
      <c r="E2798" s="1">
        <v>4.5979999999999999</v>
      </c>
      <c r="F2798" s="1">
        <v>295.27999999999997</v>
      </c>
      <c r="G2798" s="1">
        <v>1104.5999999999999</v>
      </c>
      <c r="J2798" s="1">
        <f>D2795</f>
        <v>28.06</v>
      </c>
    </row>
    <row r="2799" spans="1:11">
      <c r="A2799" s="3"/>
      <c r="B2799" s="1"/>
      <c r="C2799" s="1">
        <v>103.05</v>
      </c>
      <c r="D2799" s="1">
        <v>1.7760000000000001E-2</v>
      </c>
      <c r="E2799" s="1">
        <v>4.3070000000000004</v>
      </c>
      <c r="F2799" s="1">
        <v>300.47000000000003</v>
      </c>
      <c r="G2799" s="1">
        <v>1105.5999999999999</v>
      </c>
      <c r="H2799" s="35" t="s">
        <v>100</v>
      </c>
      <c r="I2799" s="34" t="str">
        <f>IF(F2795&gt;D2801,IF(F2795&lt;E2801,"mezcla L+V","vapor recalentado"),"líquido comprimido")</f>
        <v>mezcla L+V</v>
      </c>
      <c r="J2799" s="1"/>
    </row>
    <row r="2800" spans="1:11">
      <c r="A2800" s="3"/>
      <c r="B2800" s="1"/>
      <c r="C2800" s="1">
        <f>C2798-C2799</f>
        <v>-6.8900000000000006</v>
      </c>
      <c r="D2800" s="1">
        <f>D2798-D2799</f>
        <v>-5.0000000000001432E-5</v>
      </c>
      <c r="E2800" s="1">
        <f>E2798-E2799</f>
        <v>0.29099999999999948</v>
      </c>
      <c r="F2800" s="1">
        <f>F2798-F2799</f>
        <v>-5.1900000000000546</v>
      </c>
      <c r="G2800" s="1">
        <f>G2798-G2799</f>
        <v>-1</v>
      </c>
      <c r="H2800" s="1"/>
      <c r="I2800" s="1"/>
      <c r="J2800" s="1"/>
    </row>
    <row r="2801" spans="1:10">
      <c r="A2801" s="3"/>
      <c r="B2801" s="1"/>
      <c r="C2801" s="1"/>
      <c r="D2801" s="1">
        <f>ROUND(D2798+(D2800/C2800)*(B2798-C2798),4)</f>
        <v>1.77E-2</v>
      </c>
      <c r="E2801" s="1">
        <f>ROUND(E2798+(E2800/C2800)*(B2798-C2798),3)</f>
        <v>4.4359999999999999</v>
      </c>
      <c r="F2801" s="1">
        <f>ROUND(F2798+(F2800/C2800)*(B2798-C2798),2)</f>
        <v>298.17</v>
      </c>
      <c r="G2801" s="1">
        <f>ROUND(G2798+(G2800/C2800)*(B2798-C2798),1)</f>
        <v>1105.2</v>
      </c>
      <c r="H2801" s="1"/>
      <c r="I2801" s="1"/>
      <c r="J2801" s="1"/>
    </row>
    <row r="2802" spans="1:10">
      <c r="A2802" s="3"/>
      <c r="B2802" s="1"/>
      <c r="C2802" s="1"/>
      <c r="D2802" s="1"/>
      <c r="E2802" s="1"/>
      <c r="F2802" s="1"/>
      <c r="G2802" s="1"/>
      <c r="H2802" s="1"/>
      <c r="I2802" s="1"/>
      <c r="J2802" s="1"/>
    </row>
    <row r="2803" spans="1:10">
      <c r="A2803" s="3"/>
      <c r="B2803" s="3" t="s">
        <v>45</v>
      </c>
      <c r="C2803" s="3" t="s">
        <v>46</v>
      </c>
      <c r="D2803" s="3" t="s">
        <v>49</v>
      </c>
      <c r="E2803" s="15" t="s">
        <v>50</v>
      </c>
      <c r="F2803" s="11" t="s">
        <v>51</v>
      </c>
      <c r="G2803" s="16" t="s">
        <v>52</v>
      </c>
      <c r="H2803" s="4" t="s">
        <v>53</v>
      </c>
      <c r="I2803" s="4" t="s">
        <v>54</v>
      </c>
      <c r="J2803" s="1"/>
    </row>
    <row r="2804" spans="1:10">
      <c r="A2804" s="3"/>
      <c r="B2804" s="1">
        <f>D2801</f>
        <v>1.77E-2</v>
      </c>
      <c r="C2804" s="1">
        <f>E2801</f>
        <v>4.4359999999999999</v>
      </c>
      <c r="D2804" s="1">
        <f>ROUND(((F2795-B2804)/(C2804-B2804)),4)</f>
        <v>0.38080000000000003</v>
      </c>
      <c r="E2804" s="1">
        <f>ROUND((1-D2804)*F2801+G2801*D2804,1)</f>
        <v>605.5</v>
      </c>
      <c r="F2804" s="1"/>
      <c r="G2804" s="1">
        <f>(E2804-J2798)</f>
        <v>577.44000000000005</v>
      </c>
      <c r="H2804" s="1">
        <f>ROUND(D2792*(F2795-E2795)*(0.000947831/0.737562)*144,2)</f>
        <v>31.16</v>
      </c>
      <c r="I2804" s="1">
        <f>G2804+H2804</f>
        <v>608.6</v>
      </c>
      <c r="J2804" s="1"/>
    </row>
    <row r="2805" spans="1:10">
      <c r="A2805" s="3"/>
      <c r="E2805" s="1"/>
      <c r="F2805" s="1"/>
      <c r="G2805" s="1"/>
      <c r="H2805" s="1"/>
      <c r="I2805" s="1"/>
    </row>
    <row r="2806" spans="1:10">
      <c r="A2806" s="3"/>
      <c r="B2806" s="24" t="s">
        <v>55</v>
      </c>
      <c r="C2806" s="12" t="s">
        <v>56</v>
      </c>
      <c r="D2806" s="3" t="s">
        <v>90</v>
      </c>
      <c r="E2806" s="3" t="s">
        <v>91</v>
      </c>
      <c r="F2806" s="4" t="s">
        <v>92</v>
      </c>
      <c r="G2806" s="3" t="s">
        <v>93</v>
      </c>
      <c r="H2806" s="4" t="s">
        <v>94</v>
      </c>
      <c r="I2806" s="16" t="s">
        <v>52</v>
      </c>
      <c r="J2806" s="4" t="s">
        <v>53</v>
      </c>
    </row>
    <row r="2807" spans="1:10">
      <c r="A2807" s="3"/>
      <c r="B2807" s="14"/>
      <c r="C2807" s="21">
        <f>F2795</f>
        <v>1.7</v>
      </c>
      <c r="D2807" s="1">
        <v>1.7633000000000001</v>
      </c>
      <c r="E2807" s="1">
        <v>261.64999999999998</v>
      </c>
      <c r="F2807" s="1">
        <v>1116.2</v>
      </c>
      <c r="G2807" s="1">
        <f>E2810</f>
        <v>271.8</v>
      </c>
      <c r="H2807" s="1">
        <f>F2810</f>
        <v>1116.5</v>
      </c>
      <c r="I2807" s="1">
        <f>(H2807-E2804)</f>
        <v>511</v>
      </c>
      <c r="J2807" s="1">
        <v>0</v>
      </c>
    </row>
    <row r="2808" spans="1:10">
      <c r="A2808" s="3"/>
      <c r="C2808" s="1"/>
      <c r="D2808" s="1">
        <v>1.6697</v>
      </c>
      <c r="E2808" s="1">
        <v>276.69</v>
      </c>
      <c r="F2808" s="1">
        <v>1116.7</v>
      </c>
      <c r="G2808" s="1"/>
      <c r="H2808" s="1"/>
      <c r="I2808" s="1"/>
      <c r="J2808" s="4"/>
    </row>
    <row r="2809" spans="1:10">
      <c r="A2809" s="3"/>
      <c r="C2809" s="1"/>
      <c r="D2809" s="1">
        <f>D2807-D2808</f>
        <v>9.3600000000000128E-2</v>
      </c>
      <c r="E2809" s="1">
        <f>E2807-E2808</f>
        <v>-15.04000000000002</v>
      </c>
      <c r="F2809" s="1">
        <f>F2807-F2808</f>
        <v>-0.5</v>
      </c>
      <c r="G2809" s="1"/>
      <c r="H2809" s="1"/>
      <c r="I2809" s="1"/>
      <c r="J2809" s="5"/>
    </row>
    <row r="2810" spans="1:10">
      <c r="A2810" s="3"/>
      <c r="B2810" s="1"/>
      <c r="C2810" s="1"/>
      <c r="D2810" s="1"/>
      <c r="E2810" s="1">
        <f>ROUND(E2807+(E2809/D2809)*(C2807-D2807),1)</f>
        <v>271.8</v>
      </c>
      <c r="F2810" s="1">
        <f>ROUND(F2807+(F2809/D2809)*(C2807-D2807),1)</f>
        <v>1116.5</v>
      </c>
      <c r="G2810" s="1"/>
      <c r="H2810" s="1"/>
      <c r="I2810" s="1"/>
      <c r="J2810" s="5"/>
    </row>
    <row r="2811" spans="1:10">
      <c r="A2811" s="3"/>
    </row>
    <row r="2812" spans="1:10">
      <c r="A2812" s="3"/>
      <c r="B2812" s="4" t="s">
        <v>54</v>
      </c>
    </row>
    <row r="2813" spans="1:10">
      <c r="A2813" s="3"/>
      <c r="B2813" s="1">
        <f>I2807</f>
        <v>511</v>
      </c>
      <c r="I2813" s="5"/>
      <c r="J2813" s="5"/>
    </row>
    <row r="2814" spans="1:10">
      <c r="A2814" s="3"/>
      <c r="I2814" s="5"/>
      <c r="J2814" s="5"/>
    </row>
    <row r="2815" spans="1:10">
      <c r="A2815" s="3" t="s">
        <v>79</v>
      </c>
      <c r="B2815" s="27" t="s">
        <v>57</v>
      </c>
      <c r="C2815" s="27" t="s">
        <v>71</v>
      </c>
      <c r="D2815" s="27" t="s">
        <v>69</v>
      </c>
      <c r="E2815" s="27" t="s">
        <v>68</v>
      </c>
      <c r="F2815" s="27" t="s">
        <v>70</v>
      </c>
      <c r="G2815" s="27" t="s">
        <v>72</v>
      </c>
    </row>
    <row r="2816" spans="1:10">
      <c r="A2816" s="3"/>
      <c r="B2816" s="28">
        <f>G2807</f>
        <v>271.8</v>
      </c>
      <c r="C2816" s="28">
        <f>ROUND((I2804+B2813)*B2792,1)</f>
        <v>11196</v>
      </c>
      <c r="D2816" s="28">
        <f>ROUND((H2804+J2807)*B2792,1)</f>
        <v>311.60000000000002</v>
      </c>
      <c r="E2816" s="28">
        <f>ROUND(B2816*(100/14.50381),1)</f>
        <v>1874</v>
      </c>
      <c r="F2816" s="28">
        <f>ROUND(D2816*(1/0.947831),1)</f>
        <v>328.8</v>
      </c>
      <c r="G2816" s="28">
        <f>ROUND(C2816*(1/0.947831),1)</f>
        <v>11812.2</v>
      </c>
    </row>
    <row r="2818" spans="1:11">
      <c r="A2818" s="3" t="s">
        <v>186</v>
      </c>
    </row>
    <row r="2819" spans="1:11">
      <c r="A2819" s="3" t="s">
        <v>59</v>
      </c>
      <c r="B2819" s="1"/>
      <c r="C2819" s="1"/>
      <c r="D2819" s="1"/>
      <c r="E2819" s="1"/>
      <c r="F2819" s="1"/>
      <c r="G2819" s="1"/>
      <c r="H2819" s="1"/>
      <c r="I2819" s="1"/>
    </row>
    <row r="2820" spans="1:11">
      <c r="A2820" s="24" t="s">
        <v>1</v>
      </c>
      <c r="B2820" s="3" t="s">
        <v>2</v>
      </c>
      <c r="C2820" s="3" t="s">
        <v>3</v>
      </c>
      <c r="D2820" s="3" t="s">
        <v>14</v>
      </c>
      <c r="E2820" s="3" t="s">
        <v>7</v>
      </c>
      <c r="F2820" s="3" t="s">
        <v>151</v>
      </c>
      <c r="G2820" s="3" t="s">
        <v>11</v>
      </c>
      <c r="H2820" s="19" t="s">
        <v>77</v>
      </c>
    </row>
    <row r="2821" spans="1:11">
      <c r="A2821" s="3"/>
      <c r="B2821" s="3" t="s">
        <v>5</v>
      </c>
      <c r="C2821" s="6">
        <v>2.5</v>
      </c>
      <c r="D2821" s="1">
        <f>K2821</f>
        <v>8.6000000000000014</v>
      </c>
      <c r="E2821" s="18">
        <f>K2822</f>
        <v>32.599999999999994</v>
      </c>
      <c r="F2821" s="8">
        <f>K2823</f>
        <v>12.600000000000001</v>
      </c>
      <c r="G2821" s="1">
        <f>K2824</f>
        <v>32.599999999999994</v>
      </c>
      <c r="H2821" s="7">
        <v>8.3139999999999993E-5</v>
      </c>
      <c r="K2821" s="1">
        <f>'ITEM Nº1'!F31</f>
        <v>8.6000000000000014</v>
      </c>
    </row>
    <row r="2822" spans="1:11">
      <c r="A2822" s="3"/>
      <c r="B2822" s="1"/>
      <c r="C2822" s="1"/>
      <c r="D2822" s="5"/>
      <c r="E2822" s="4"/>
      <c r="F2822" s="5"/>
      <c r="K2822" s="1">
        <f>'ITEM Nº1'!F32</f>
        <v>32.599999999999994</v>
      </c>
    </row>
    <row r="2823" spans="1:11">
      <c r="A2823" s="24" t="s">
        <v>6</v>
      </c>
      <c r="B2823" s="3" t="s">
        <v>200</v>
      </c>
      <c r="C2823" s="22" t="s">
        <v>8</v>
      </c>
      <c r="D2823" s="3" t="s">
        <v>9</v>
      </c>
      <c r="E2823" s="22" t="s">
        <v>10</v>
      </c>
      <c r="F2823" s="3" t="s">
        <v>11</v>
      </c>
      <c r="H2823" s="1"/>
      <c r="K2823" s="1">
        <f>'ITEM Nº1'!F33</f>
        <v>12.600000000000001</v>
      </c>
    </row>
    <row r="2824" spans="1:11">
      <c r="A2824" s="3"/>
      <c r="B2824" s="40">
        <f>E2821</f>
        <v>32.599999999999994</v>
      </c>
      <c r="D2824" s="9">
        <f>((D2826*D2828)/H2821)</f>
        <v>208.68650793650795</v>
      </c>
      <c r="F2824" s="40">
        <f>G2821</f>
        <v>32.599999999999994</v>
      </c>
      <c r="K2824" s="1">
        <f>'ITEM Nº1'!F34</f>
        <v>32.599999999999994</v>
      </c>
    </row>
    <row r="2825" spans="1:11">
      <c r="A2825" s="3"/>
      <c r="B2825" s="3" t="s">
        <v>201</v>
      </c>
      <c r="C2825" s="22" t="s">
        <v>12</v>
      </c>
      <c r="D2825" s="3" t="s">
        <v>80</v>
      </c>
      <c r="E2825" s="22" t="s">
        <v>13</v>
      </c>
      <c r="F2825" s="3" t="s">
        <v>151</v>
      </c>
    </row>
    <row r="2826" spans="1:11">
      <c r="A2826" s="3"/>
      <c r="B2826" s="40">
        <f>D2821</f>
        <v>8.6000000000000014</v>
      </c>
      <c r="C2826" s="22" t="s">
        <v>15</v>
      </c>
      <c r="D2826" s="5">
        <f>B2826</f>
        <v>8.6000000000000014</v>
      </c>
      <c r="E2826" s="22" t="s">
        <v>17</v>
      </c>
      <c r="F2826" s="40">
        <f>F2821</f>
        <v>12.600000000000001</v>
      </c>
    </row>
    <row r="2827" spans="1:11">
      <c r="A2827" s="3"/>
      <c r="B2827" s="3" t="s">
        <v>29</v>
      </c>
      <c r="C2827" s="22" t="s">
        <v>19</v>
      </c>
      <c r="D2827" s="3" t="s">
        <v>30</v>
      </c>
      <c r="E2827" s="22" t="s">
        <v>19</v>
      </c>
      <c r="F2827" s="3" t="s">
        <v>31</v>
      </c>
    </row>
    <row r="2828" spans="1:11">
      <c r="A2828" s="3"/>
      <c r="B2828" s="10">
        <f>(H2821*(B2824+273.15)/B2826)</f>
        <v>2.9558203488372083E-3</v>
      </c>
      <c r="C2828" s="10"/>
      <c r="D2828" s="10">
        <f>F2828</f>
        <v>2.017464682539682E-3</v>
      </c>
      <c r="E2828" s="10"/>
      <c r="F2828" s="10">
        <f>(H2821*(F2824+273.15)/F2826)</f>
        <v>2.017464682539682E-3</v>
      </c>
    </row>
    <row r="2829" spans="1:11">
      <c r="A2829" s="3"/>
      <c r="B2829" s="1"/>
      <c r="C2829" s="1"/>
      <c r="D2829" s="1"/>
      <c r="E2829" s="1"/>
      <c r="F2829" s="1"/>
      <c r="G2829" s="1"/>
      <c r="H2829" s="1"/>
      <c r="I2829" s="1"/>
      <c r="J2829" s="1"/>
    </row>
    <row r="2830" spans="1:11">
      <c r="A2830" s="24" t="s">
        <v>23</v>
      </c>
      <c r="B2830" s="27" t="s">
        <v>73</v>
      </c>
      <c r="C2830" s="29" t="s">
        <v>75</v>
      </c>
      <c r="D2830" s="27" t="s">
        <v>74</v>
      </c>
      <c r="E2830" s="29" t="s">
        <v>76</v>
      </c>
      <c r="F2830" s="11" t="s">
        <v>26</v>
      </c>
      <c r="G2830" s="27" t="s">
        <v>73</v>
      </c>
      <c r="H2830" s="29" t="s">
        <v>75</v>
      </c>
      <c r="I2830" s="27" t="s">
        <v>24</v>
      </c>
      <c r="J2830" s="29" t="s">
        <v>76</v>
      </c>
    </row>
    <row r="2831" spans="1:11">
      <c r="A2831" s="3"/>
      <c r="B2831" s="31">
        <f>ROUND((H2821*(D2824-(B2824+273.15)))*(1/0.01),2)</f>
        <v>-0.81</v>
      </c>
      <c r="C2831" s="31">
        <f>ROUND((C2821*H2821*(D2824-(B2824+273.15)))*(1/0.01),2)</f>
        <v>-2.02</v>
      </c>
      <c r="D2831" s="31">
        <f>C2831+B2831</f>
        <v>-2.83</v>
      </c>
      <c r="E2831" s="31">
        <f>ROUND(((C2821+1)*H2821*(D2824-(B2824+273.15)))*(1/0.01),2)</f>
        <v>-2.82</v>
      </c>
      <c r="F2831" s="10"/>
      <c r="G2831" s="31">
        <f>ROUND(H2821*(F2824+273.15)*(LN(F2828/D2828)),2)</f>
        <v>0</v>
      </c>
      <c r="H2831" s="31">
        <f>ROUND((C2821*H2821*((F2824+273.15)-D2824))*100,2)</f>
        <v>2.02</v>
      </c>
      <c r="I2831" s="31">
        <f>H2831+G2831</f>
        <v>2.02</v>
      </c>
      <c r="J2831" s="31">
        <f>ROUND(((C2821+1)*H2821*((F2824+273.15)-D2824))*100,2)</f>
        <v>2.82</v>
      </c>
    </row>
    <row r="2832" spans="1:11">
      <c r="A2832" s="3"/>
      <c r="B2832" s="1"/>
      <c r="C2832" s="1"/>
      <c r="D2832" s="1"/>
      <c r="E2832" s="1"/>
      <c r="F2832" s="1"/>
      <c r="G2832" s="1"/>
      <c r="H2832" s="1"/>
      <c r="J2832" s="1"/>
    </row>
    <row r="2833" spans="1:10">
      <c r="A2833" s="24" t="s">
        <v>27</v>
      </c>
      <c r="B2833" s="27" t="s">
        <v>73</v>
      </c>
      <c r="C2833" s="27" t="s">
        <v>74</v>
      </c>
      <c r="D2833" s="29" t="s">
        <v>75</v>
      </c>
      <c r="E2833" s="29" t="s">
        <v>76</v>
      </c>
      <c r="G2833" s="1"/>
      <c r="H2833" s="1"/>
      <c r="J2833" s="1"/>
    </row>
    <row r="2834" spans="1:10">
      <c r="A2834" s="3"/>
      <c r="B2834" s="31">
        <f>B2831+G2831</f>
        <v>-0.81</v>
      </c>
      <c r="C2834" s="31">
        <f>D2831+I2831</f>
        <v>-0.81</v>
      </c>
      <c r="D2834" s="31">
        <f>C2831+H2831</f>
        <v>0</v>
      </c>
      <c r="E2834" s="31">
        <f>E2831+J2831</f>
        <v>0</v>
      </c>
      <c r="G2834" s="1"/>
      <c r="H2834" s="1"/>
      <c r="I2834" s="1"/>
      <c r="J2834" s="1"/>
    </row>
    <row r="2835" spans="1:10">
      <c r="A2835" s="3"/>
      <c r="B2835" s="1"/>
      <c r="C2835" s="1"/>
      <c r="D2835" s="1"/>
      <c r="E2835" s="1"/>
      <c r="F2835" s="1"/>
      <c r="G2835" s="1"/>
      <c r="H2835" s="1"/>
      <c r="I2835" s="1"/>
      <c r="J2835" s="1"/>
    </row>
    <row r="2836" spans="1:10">
      <c r="A2836" s="24" t="s">
        <v>28</v>
      </c>
      <c r="B2836" s="3" t="s">
        <v>7</v>
      </c>
      <c r="C2836" s="22" t="s">
        <v>8</v>
      </c>
      <c r="D2836" s="3" t="s">
        <v>9</v>
      </c>
      <c r="E2836" s="22" t="s">
        <v>10</v>
      </c>
      <c r="F2836" s="3" t="s">
        <v>11</v>
      </c>
      <c r="G2836" s="1"/>
      <c r="H2836" s="1"/>
      <c r="I2836" s="1"/>
      <c r="J2836" s="1"/>
    </row>
    <row r="2837" spans="1:10">
      <c r="A2837" s="3"/>
      <c r="B2837" s="40">
        <f>E2821</f>
        <v>32.599999999999994</v>
      </c>
      <c r="D2837" s="9">
        <f>(D2839*D2841/H2821)</f>
        <v>447.95930232558135</v>
      </c>
      <c r="F2837" s="40">
        <f>G2821</f>
        <v>32.599999999999994</v>
      </c>
      <c r="G2837" s="1"/>
      <c r="H2837" s="1"/>
      <c r="I2837" s="1"/>
      <c r="J2837" s="1"/>
    </row>
    <row r="2838" spans="1:10">
      <c r="A2838" s="3"/>
      <c r="B2838" s="3" t="s">
        <v>14</v>
      </c>
      <c r="C2838" s="22" t="s">
        <v>13</v>
      </c>
      <c r="D2838" s="3" t="s">
        <v>16</v>
      </c>
      <c r="E2838" s="22" t="s">
        <v>12</v>
      </c>
      <c r="F2838" s="3" t="s">
        <v>18</v>
      </c>
      <c r="G2838" s="1"/>
      <c r="H2838" s="1"/>
      <c r="I2838" s="1"/>
      <c r="J2838" s="1"/>
    </row>
    <row r="2839" spans="1:10">
      <c r="A2839" s="3"/>
      <c r="B2839" s="40">
        <f>D2821</f>
        <v>8.6000000000000014</v>
      </c>
      <c r="C2839" s="22" t="s">
        <v>17</v>
      </c>
      <c r="D2839" s="5">
        <f>F2839</f>
        <v>12.600000000000001</v>
      </c>
      <c r="E2839" s="22" t="s">
        <v>15</v>
      </c>
      <c r="F2839" s="40">
        <f>F2821</f>
        <v>12.600000000000001</v>
      </c>
      <c r="G2839" s="1"/>
      <c r="H2839" s="1"/>
      <c r="I2839" s="1"/>
      <c r="J2839" s="1"/>
    </row>
    <row r="2840" spans="1:10">
      <c r="A2840" s="3"/>
      <c r="B2840" s="3" t="s">
        <v>29</v>
      </c>
      <c r="C2840" s="22" t="s">
        <v>19</v>
      </c>
      <c r="D2840" s="3" t="s">
        <v>30</v>
      </c>
      <c r="E2840" s="22" t="s">
        <v>19</v>
      </c>
      <c r="F2840" s="3" t="s">
        <v>31</v>
      </c>
      <c r="G2840" s="1"/>
      <c r="H2840" s="1"/>
      <c r="I2840" s="1"/>
      <c r="J2840" s="1"/>
    </row>
    <row r="2841" spans="1:10">
      <c r="A2841" s="3"/>
      <c r="B2841" s="20">
        <f>B2828</f>
        <v>2.9558203488372083E-3</v>
      </c>
      <c r="C2841" s="1"/>
      <c r="D2841" s="20">
        <f>B2841</f>
        <v>2.9558203488372083E-3</v>
      </c>
      <c r="E2841" s="13"/>
      <c r="F2841" s="13">
        <f>H2821*(F2837+273.15)/F2839</f>
        <v>2.017464682539682E-3</v>
      </c>
      <c r="G2841" s="1"/>
      <c r="H2841" s="1"/>
      <c r="I2841" s="1"/>
      <c r="J2841" s="1"/>
    </row>
    <row r="2842" spans="1:10">
      <c r="A2842" s="3"/>
      <c r="B2842" s="1"/>
      <c r="C2842" s="1"/>
      <c r="D2842" s="1"/>
      <c r="E2842" s="1"/>
      <c r="F2842" s="1"/>
      <c r="G2842" s="1"/>
      <c r="H2842" s="1"/>
      <c r="I2842" s="1"/>
      <c r="J2842" s="1"/>
    </row>
    <row r="2843" spans="1:10">
      <c r="A2843" s="24" t="s">
        <v>23</v>
      </c>
      <c r="B2843" s="27" t="s">
        <v>73</v>
      </c>
      <c r="C2843" s="29" t="s">
        <v>75</v>
      </c>
      <c r="D2843" s="27" t="s">
        <v>74</v>
      </c>
      <c r="E2843" s="29" t="s">
        <v>76</v>
      </c>
      <c r="F2843" s="11" t="s">
        <v>26</v>
      </c>
      <c r="G2843" s="27" t="s">
        <v>73</v>
      </c>
      <c r="H2843" s="29" t="s">
        <v>75</v>
      </c>
      <c r="I2843" s="27" t="s">
        <v>74</v>
      </c>
      <c r="J2843" s="29" t="s">
        <v>25</v>
      </c>
    </row>
    <row r="2844" spans="1:10">
      <c r="A2844" s="3"/>
      <c r="B2844" s="28">
        <f>H2821*(B2837+273.15)*(LN(D2841/B2841))</f>
        <v>0</v>
      </c>
      <c r="C2844" s="31">
        <f>(C2821*H2821*(D2837-(B2837+273.15)))*100</f>
        <v>2.9558203488372081</v>
      </c>
      <c r="D2844" s="31">
        <f>C2844+B2844</f>
        <v>2.9558203488372081</v>
      </c>
      <c r="E2844" s="31">
        <f>((C2821+1)*H2821*(D2837-(B2837+273.15)))*100</f>
        <v>4.1381484883720914</v>
      </c>
      <c r="F2844" s="1"/>
      <c r="G2844" s="31">
        <f>(H2821*((F2837+273.15)-D2837))*100</f>
        <v>-1.1823281395348832</v>
      </c>
      <c r="H2844" s="31">
        <f>(C2821*H2821*((F2837+273.15)-D2837))*100</f>
        <v>-2.9558203488372081</v>
      </c>
      <c r="I2844" s="31">
        <f>H2844+G2844</f>
        <v>-4.1381484883720914</v>
      </c>
      <c r="J2844" s="31">
        <f>((C2821+1)*H2821*((F2837+273.15)-D2837))*100</f>
        <v>-4.1381484883720914</v>
      </c>
    </row>
    <row r="2845" spans="1:10">
      <c r="A2845" s="3"/>
      <c r="B2845" s="1"/>
      <c r="C2845" s="1"/>
      <c r="D2845" s="1"/>
      <c r="E2845" s="1"/>
      <c r="F2845" s="1"/>
      <c r="G2845" s="1"/>
      <c r="I2845" s="1"/>
      <c r="J2845" s="1"/>
    </row>
    <row r="2846" spans="1:10">
      <c r="A2846" s="24" t="s">
        <v>27</v>
      </c>
      <c r="B2846" s="27" t="s">
        <v>73</v>
      </c>
      <c r="C2846" s="27" t="s">
        <v>74</v>
      </c>
      <c r="D2846" s="29" t="s">
        <v>75</v>
      </c>
      <c r="E2846" s="29" t="s">
        <v>76</v>
      </c>
      <c r="F2846" s="1"/>
      <c r="I2846" s="1"/>
      <c r="J2846" s="1"/>
    </row>
    <row r="2847" spans="1:10">
      <c r="A2847" s="3"/>
      <c r="B2847" s="31">
        <f>B2844+G2844</f>
        <v>-1.1823281395348832</v>
      </c>
      <c r="C2847" s="31">
        <f>D2844+I2844</f>
        <v>-1.1823281395348832</v>
      </c>
      <c r="D2847" s="28">
        <f>C2844+H2844</f>
        <v>0</v>
      </c>
      <c r="E2847" s="28">
        <f>E2844+J2844</f>
        <v>0</v>
      </c>
      <c r="F2847" s="1"/>
      <c r="H2847" s="1"/>
      <c r="I2847" s="1"/>
      <c r="J2847" s="1"/>
    </row>
    <row r="2849" spans="1:11">
      <c r="A2849" s="3" t="s">
        <v>0</v>
      </c>
      <c r="B2849" s="1"/>
      <c r="C2849" s="1"/>
      <c r="D2849" s="1"/>
      <c r="E2849" s="1"/>
      <c r="F2849" s="1"/>
      <c r="G2849" s="1"/>
      <c r="H2849" s="1"/>
      <c r="I2849" s="1"/>
      <c r="J2849" s="1"/>
    </row>
    <row r="2850" spans="1:11">
      <c r="A2850" s="24" t="s">
        <v>1</v>
      </c>
      <c r="B2850" s="3" t="s">
        <v>32</v>
      </c>
      <c r="C2850" s="3" t="s">
        <v>78</v>
      </c>
      <c r="D2850" s="3" t="s">
        <v>60</v>
      </c>
      <c r="E2850" s="3" t="s">
        <v>62</v>
      </c>
      <c r="F2850" s="3" t="s">
        <v>61</v>
      </c>
      <c r="G2850" s="22" t="s">
        <v>33</v>
      </c>
      <c r="H2850" s="46"/>
      <c r="I2850" s="46"/>
      <c r="J2850" s="46"/>
    </row>
    <row r="2851" spans="1:11">
      <c r="A2851" s="3"/>
      <c r="B2851" s="4" t="s">
        <v>34</v>
      </c>
      <c r="C2851" s="5">
        <f>K2851</f>
        <v>4.54</v>
      </c>
      <c r="D2851" s="5">
        <f>K2852</f>
        <v>15.56</v>
      </c>
      <c r="E2851" s="5">
        <f>K2853</f>
        <v>7.0309999999999997</v>
      </c>
      <c r="F2851" s="5">
        <f>K2854</f>
        <v>0.48199999999999998</v>
      </c>
      <c r="G2851" s="32" t="s">
        <v>35</v>
      </c>
      <c r="H2851" s="46"/>
      <c r="I2851" s="46"/>
      <c r="J2851" s="46"/>
      <c r="K2851" s="1">
        <v>4.54</v>
      </c>
    </row>
    <row r="2852" spans="1:11">
      <c r="A2852" s="3"/>
      <c r="B2852" s="1"/>
      <c r="C2852" s="1"/>
      <c r="D2852" s="1"/>
      <c r="E2852" s="1"/>
      <c r="F2852" s="1"/>
      <c r="G2852" s="1"/>
      <c r="H2852" s="46"/>
      <c r="I2852" s="46"/>
      <c r="J2852" s="46"/>
      <c r="K2852" s="1">
        <v>15.56</v>
      </c>
    </row>
    <row r="2853" spans="1:11">
      <c r="A2853" s="3" t="s">
        <v>81</v>
      </c>
      <c r="B2853" s="3" t="s">
        <v>36</v>
      </c>
      <c r="C2853" s="3" t="s">
        <v>37</v>
      </c>
      <c r="D2853" s="3" t="s">
        <v>38</v>
      </c>
      <c r="E2853" s="3" t="s">
        <v>39</v>
      </c>
      <c r="F2853" s="3"/>
      <c r="G2853" s="1"/>
      <c r="H2853" s="46"/>
      <c r="I2853" s="46"/>
      <c r="J2853" s="46"/>
      <c r="K2853" s="1">
        <v>7.0309999999999997</v>
      </c>
    </row>
    <row r="2854" spans="1:11">
      <c r="A2854" s="3"/>
      <c r="B2854" s="25">
        <f>ROUND(C2851*2.20462,2)</f>
        <v>10.01</v>
      </c>
      <c r="C2854" s="25">
        <f>ROUND(D2851*1.8+32,2)</f>
        <v>60.01</v>
      </c>
      <c r="D2854" s="25">
        <f>ROUND(E2851*(14.6959793/1.03326),2)</f>
        <v>100</v>
      </c>
      <c r="E2854" s="25">
        <f>ROUND(F2851*(3.28084^3),2)</f>
        <v>17.02</v>
      </c>
      <c r="F2854" s="13"/>
      <c r="G2854" s="1"/>
      <c r="H2854" s="46"/>
      <c r="I2854" s="46"/>
      <c r="J2854" s="46"/>
      <c r="K2854" s="1">
        <v>0.48199999999999998</v>
      </c>
    </row>
    <row r="2855" spans="1:11">
      <c r="A2855" s="3"/>
      <c r="B2855" s="25"/>
      <c r="C2855" s="23"/>
      <c r="D2855" s="23"/>
      <c r="E2855" s="25"/>
      <c r="G2855" s="1"/>
      <c r="H2855" s="46"/>
      <c r="I2855" s="46"/>
      <c r="J2855" s="46"/>
    </row>
    <row r="2856" spans="1:11">
      <c r="A2856" s="3" t="s">
        <v>82</v>
      </c>
      <c r="B2856" s="23">
        <f>ROUND(B2854,0)</f>
        <v>10</v>
      </c>
      <c r="C2856" s="23">
        <f>ROUND(C2854,0)</f>
        <v>60</v>
      </c>
      <c r="D2856" s="23">
        <f>ROUND(D2854,0)</f>
        <v>100</v>
      </c>
      <c r="E2856" s="23">
        <f>ROUND(E2854,0)</f>
        <v>17</v>
      </c>
      <c r="F2856" s="21"/>
      <c r="G2856" s="1"/>
      <c r="H2856" s="46"/>
      <c r="I2856" s="46"/>
      <c r="J2856" s="46"/>
    </row>
    <row r="2857" spans="1:11">
      <c r="A2857" s="3"/>
      <c r="B2857" s="25"/>
      <c r="C2857" s="23"/>
      <c r="D2857" s="23"/>
      <c r="E2857" s="25"/>
      <c r="G2857" s="1"/>
    </row>
    <row r="2858" spans="1:11">
      <c r="A2858" s="3" t="s">
        <v>40</v>
      </c>
      <c r="B2858" s="3" t="s">
        <v>37</v>
      </c>
      <c r="C2858" s="3" t="s">
        <v>98</v>
      </c>
      <c r="D2858" s="4" t="s">
        <v>97</v>
      </c>
      <c r="E2858" s="3" t="s">
        <v>96</v>
      </c>
      <c r="F2858" s="3" t="s">
        <v>95</v>
      </c>
      <c r="H2858" s="47" t="s">
        <v>89</v>
      </c>
      <c r="I2858" s="48"/>
      <c r="J2858" s="49"/>
    </row>
    <row r="2859" spans="1:11">
      <c r="A2859" s="3"/>
      <c r="B2859" s="17">
        <f>C2856</f>
        <v>60</v>
      </c>
      <c r="C2859" s="1">
        <v>0.25609999999999999</v>
      </c>
      <c r="D2859" s="1">
        <v>28.06</v>
      </c>
      <c r="E2859" s="1">
        <v>1.6029999999999999E-2</v>
      </c>
      <c r="F2859" s="1">
        <f>ROUND(E2856/B2856,3)</f>
        <v>1.7</v>
      </c>
      <c r="H2859" s="1"/>
      <c r="I2859" s="1"/>
      <c r="J2859" s="1"/>
    </row>
    <row r="2860" spans="1:11">
      <c r="A2860" s="3"/>
      <c r="B2860" s="3"/>
      <c r="C2860" s="1"/>
      <c r="D2860" s="1"/>
      <c r="E2860" s="1"/>
      <c r="F2860" s="1"/>
      <c r="G2860" s="1"/>
      <c r="H2860" s="1"/>
      <c r="I2860" s="1"/>
      <c r="J2860" s="1"/>
    </row>
    <row r="2861" spans="1:11">
      <c r="A2861" s="3"/>
      <c r="B2861" s="3" t="s">
        <v>38</v>
      </c>
      <c r="C2861" s="3" t="s">
        <v>38</v>
      </c>
      <c r="D2861" s="3" t="s">
        <v>45</v>
      </c>
      <c r="E2861" s="3" t="s">
        <v>46</v>
      </c>
      <c r="F2861" s="4" t="s">
        <v>47</v>
      </c>
      <c r="G2861" s="4" t="s">
        <v>48</v>
      </c>
      <c r="H2861" s="50" t="str">
        <f>IF(E2859=D2865,"líquido saturado",IF(E2859&lt;D2865,"líquido comprimido",IF(E2859&lt;E2865,"mezcla L+V",IF(E2859=E2865,"vapor saturado","vapor recalentado"))))</f>
        <v>líquido comprimido</v>
      </c>
      <c r="I2861" s="51"/>
      <c r="J2861" s="15" t="s">
        <v>99</v>
      </c>
    </row>
    <row r="2862" spans="1:11">
      <c r="A2862" s="3"/>
      <c r="B2862" s="17">
        <f>D2856</f>
        <v>100</v>
      </c>
      <c r="C2862" s="1">
        <v>96.16</v>
      </c>
      <c r="D2862" s="1">
        <v>1.771E-2</v>
      </c>
      <c r="E2862" s="1">
        <v>4.5979999999999999</v>
      </c>
      <c r="F2862" s="1">
        <v>295.27999999999997</v>
      </c>
      <c r="G2862" s="1">
        <v>1104.5999999999999</v>
      </c>
      <c r="J2862" s="1">
        <f>D2859</f>
        <v>28.06</v>
      </c>
    </row>
    <row r="2863" spans="1:11">
      <c r="A2863" s="3"/>
      <c r="B2863" s="1"/>
      <c r="C2863" s="1">
        <v>103.05</v>
      </c>
      <c r="D2863" s="1">
        <v>1.7760000000000001E-2</v>
      </c>
      <c r="E2863" s="1">
        <v>4.3070000000000004</v>
      </c>
      <c r="F2863" s="1">
        <v>300.47000000000003</v>
      </c>
      <c r="G2863" s="1">
        <v>1105.5999999999999</v>
      </c>
      <c r="H2863" s="35" t="s">
        <v>100</v>
      </c>
      <c r="I2863" s="34" t="str">
        <f>IF(F2859&gt;D2865,IF(F2859&lt;E2865,"mezcla L+V","vapor recalentado"),"líquido comprimido")</f>
        <v>mezcla L+V</v>
      </c>
      <c r="J2863" s="1"/>
    </row>
    <row r="2864" spans="1:11">
      <c r="A2864" s="3"/>
      <c r="B2864" s="1"/>
      <c r="C2864" s="1">
        <f>C2862-C2863</f>
        <v>-6.8900000000000006</v>
      </c>
      <c r="D2864" s="1">
        <f>D2862-D2863</f>
        <v>-5.0000000000001432E-5</v>
      </c>
      <c r="E2864" s="1">
        <f>E2862-E2863</f>
        <v>0.29099999999999948</v>
      </c>
      <c r="F2864" s="1">
        <f>F2862-F2863</f>
        <v>-5.1900000000000546</v>
      </c>
      <c r="G2864" s="1">
        <f>G2862-G2863</f>
        <v>-1</v>
      </c>
      <c r="H2864" s="1"/>
      <c r="I2864" s="1"/>
      <c r="J2864" s="1"/>
    </row>
    <row r="2865" spans="1:10">
      <c r="A2865" s="3"/>
      <c r="B2865" s="1"/>
      <c r="C2865" s="1"/>
      <c r="D2865" s="1">
        <f>ROUND(D2862+(D2864/C2864)*(B2862-C2862),4)</f>
        <v>1.77E-2</v>
      </c>
      <c r="E2865" s="1">
        <f>ROUND(E2862+(E2864/C2864)*(B2862-C2862),3)</f>
        <v>4.4359999999999999</v>
      </c>
      <c r="F2865" s="1">
        <f>ROUND(F2862+(F2864/C2864)*(B2862-C2862),2)</f>
        <v>298.17</v>
      </c>
      <c r="G2865" s="1">
        <f>ROUND(G2862+(G2864/C2864)*(B2862-C2862),1)</f>
        <v>1105.2</v>
      </c>
      <c r="H2865" s="1"/>
      <c r="I2865" s="1"/>
      <c r="J2865" s="1"/>
    </row>
    <row r="2866" spans="1:10">
      <c r="A2866" s="3"/>
      <c r="B2866" s="1"/>
      <c r="C2866" s="1"/>
      <c r="D2866" s="1"/>
      <c r="E2866" s="1"/>
      <c r="F2866" s="1"/>
      <c r="G2866" s="1"/>
      <c r="H2866" s="1"/>
      <c r="I2866" s="1"/>
      <c r="J2866" s="1"/>
    </row>
    <row r="2867" spans="1:10">
      <c r="A2867" s="3"/>
      <c r="B2867" s="3" t="s">
        <v>45</v>
      </c>
      <c r="C2867" s="3" t="s">
        <v>46</v>
      </c>
      <c r="D2867" s="3" t="s">
        <v>49</v>
      </c>
      <c r="E2867" s="15" t="s">
        <v>50</v>
      </c>
      <c r="F2867" s="11" t="s">
        <v>51</v>
      </c>
      <c r="G2867" s="16" t="s">
        <v>52</v>
      </c>
      <c r="H2867" s="4" t="s">
        <v>53</v>
      </c>
      <c r="I2867" s="4" t="s">
        <v>54</v>
      </c>
      <c r="J2867" s="1"/>
    </row>
    <row r="2868" spans="1:10">
      <c r="A2868" s="3"/>
      <c r="B2868" s="1">
        <f>D2865</f>
        <v>1.77E-2</v>
      </c>
      <c r="C2868" s="1">
        <f>E2865</f>
        <v>4.4359999999999999</v>
      </c>
      <c r="D2868" s="1">
        <f>ROUND(((F2859-B2868)/(C2868-B2868)),4)</f>
        <v>0.38080000000000003</v>
      </c>
      <c r="E2868" s="1">
        <f>ROUND((1-D2868)*F2865+G2865*D2868,1)</f>
        <v>605.5</v>
      </c>
      <c r="F2868" s="1"/>
      <c r="G2868" s="1">
        <f>(E2868-J2862)</f>
        <v>577.44000000000005</v>
      </c>
      <c r="H2868" s="1">
        <f>ROUND(D2856*(F2859-E2859)*(0.000947831/0.737562)*144,2)</f>
        <v>31.16</v>
      </c>
      <c r="I2868" s="1">
        <f>G2868+H2868</f>
        <v>608.6</v>
      </c>
      <c r="J2868" s="1"/>
    </row>
    <row r="2869" spans="1:10">
      <c r="A2869" s="3"/>
      <c r="E2869" s="1"/>
      <c r="F2869" s="1"/>
      <c r="G2869" s="1"/>
      <c r="H2869" s="1"/>
      <c r="I2869" s="1"/>
    </row>
    <row r="2870" spans="1:10">
      <c r="A2870" s="3"/>
      <c r="B2870" s="24" t="s">
        <v>55</v>
      </c>
      <c r="C2870" s="12" t="s">
        <v>56</v>
      </c>
      <c r="D2870" s="3" t="s">
        <v>90</v>
      </c>
      <c r="E2870" s="3" t="s">
        <v>91</v>
      </c>
      <c r="F2870" s="4" t="s">
        <v>92</v>
      </c>
      <c r="G2870" s="3" t="s">
        <v>93</v>
      </c>
      <c r="H2870" s="4" t="s">
        <v>94</v>
      </c>
      <c r="I2870" s="16" t="s">
        <v>52</v>
      </c>
      <c r="J2870" s="4" t="s">
        <v>53</v>
      </c>
    </row>
    <row r="2871" spans="1:10">
      <c r="A2871" s="3"/>
      <c r="B2871" s="14"/>
      <c r="C2871" s="21">
        <f>F2859</f>
        <v>1.7</v>
      </c>
      <c r="D2871" s="1">
        <v>1.7633000000000001</v>
      </c>
      <c r="E2871" s="1">
        <v>261.64999999999998</v>
      </c>
      <c r="F2871" s="1">
        <v>1116.2</v>
      </c>
      <c r="G2871" s="1">
        <f>E2874</f>
        <v>271.8</v>
      </c>
      <c r="H2871" s="1">
        <f>F2874</f>
        <v>1116.5</v>
      </c>
      <c r="I2871" s="1">
        <f>(H2871-E2868)</f>
        <v>511</v>
      </c>
      <c r="J2871" s="1">
        <v>0</v>
      </c>
    </row>
    <row r="2872" spans="1:10">
      <c r="A2872" s="3"/>
      <c r="C2872" s="1"/>
      <c r="D2872" s="1">
        <v>1.6697</v>
      </c>
      <c r="E2872" s="1">
        <v>276.69</v>
      </c>
      <c r="F2872" s="1">
        <v>1116.7</v>
      </c>
      <c r="G2872" s="1"/>
      <c r="H2872" s="1"/>
      <c r="I2872" s="1"/>
      <c r="J2872" s="4"/>
    </row>
    <row r="2873" spans="1:10">
      <c r="A2873" s="3"/>
      <c r="C2873" s="1"/>
      <c r="D2873" s="1">
        <f>D2871-D2872</f>
        <v>9.3600000000000128E-2</v>
      </c>
      <c r="E2873" s="1">
        <f>E2871-E2872</f>
        <v>-15.04000000000002</v>
      </c>
      <c r="F2873" s="1">
        <f>F2871-F2872</f>
        <v>-0.5</v>
      </c>
      <c r="G2873" s="1"/>
      <c r="H2873" s="1"/>
      <c r="I2873" s="1"/>
      <c r="J2873" s="5"/>
    </row>
    <row r="2874" spans="1:10">
      <c r="A2874" s="3"/>
      <c r="B2874" s="1"/>
      <c r="C2874" s="1"/>
      <c r="D2874" s="1"/>
      <c r="E2874" s="1">
        <f>ROUND(E2871+(E2873/D2873)*(C2871-D2871),1)</f>
        <v>271.8</v>
      </c>
      <c r="F2874" s="1">
        <f>ROUND(F2871+(F2873/D2873)*(C2871-D2871),1)</f>
        <v>1116.5</v>
      </c>
      <c r="G2874" s="1"/>
      <c r="H2874" s="1"/>
      <c r="I2874" s="1"/>
      <c r="J2874" s="5"/>
    </row>
    <row r="2875" spans="1:10">
      <c r="A2875" s="3"/>
    </row>
    <row r="2876" spans="1:10">
      <c r="A2876" s="3"/>
      <c r="B2876" s="4" t="s">
        <v>54</v>
      </c>
    </row>
    <row r="2877" spans="1:10">
      <c r="A2877" s="3"/>
      <c r="B2877" s="1">
        <f>I2871</f>
        <v>511</v>
      </c>
      <c r="I2877" s="5"/>
      <c r="J2877" s="5"/>
    </row>
    <row r="2878" spans="1:10">
      <c r="A2878" s="3"/>
      <c r="I2878" s="5"/>
      <c r="J2878" s="5"/>
    </row>
    <row r="2879" spans="1:10">
      <c r="A2879" s="3" t="s">
        <v>79</v>
      </c>
      <c r="B2879" s="27" t="s">
        <v>57</v>
      </c>
      <c r="C2879" s="27" t="s">
        <v>71</v>
      </c>
      <c r="D2879" s="27" t="s">
        <v>69</v>
      </c>
      <c r="E2879" s="27" t="s">
        <v>68</v>
      </c>
      <c r="F2879" s="27" t="s">
        <v>70</v>
      </c>
      <c r="G2879" s="27" t="s">
        <v>72</v>
      </c>
    </row>
    <row r="2880" spans="1:10">
      <c r="A2880" s="3"/>
      <c r="B2880" s="28">
        <f>G2871</f>
        <v>271.8</v>
      </c>
      <c r="C2880" s="28">
        <f>ROUND((I2868+B2877)*B2856,1)</f>
        <v>11196</v>
      </c>
      <c r="D2880" s="28">
        <f>ROUND((H2868+J2871)*B2856,1)</f>
        <v>311.60000000000002</v>
      </c>
      <c r="E2880" s="28">
        <f>ROUND(B2880*(100/14.50381),1)</f>
        <v>1874</v>
      </c>
      <c r="F2880" s="28">
        <f>ROUND(D2880*(1/0.947831),1)</f>
        <v>328.8</v>
      </c>
      <c r="G2880" s="28">
        <f>ROUND(C2880*(1/0.947831),1)</f>
        <v>11812.2</v>
      </c>
    </row>
    <row r="2882" spans="1:11">
      <c r="A2882" s="3" t="s">
        <v>187</v>
      </c>
    </row>
    <row r="2883" spans="1:11">
      <c r="A2883" s="3" t="s">
        <v>59</v>
      </c>
      <c r="B2883" s="1"/>
      <c r="C2883" s="1"/>
      <c r="D2883" s="1"/>
      <c r="E2883" s="1"/>
      <c r="F2883" s="1"/>
      <c r="G2883" s="1"/>
      <c r="H2883" s="1"/>
      <c r="I2883" s="1"/>
    </row>
    <row r="2884" spans="1:11">
      <c r="A2884" s="24" t="s">
        <v>1</v>
      </c>
      <c r="B2884" s="3" t="s">
        <v>2</v>
      </c>
      <c r="C2884" s="3" t="s">
        <v>3</v>
      </c>
      <c r="D2884" s="3" t="s">
        <v>14</v>
      </c>
      <c r="E2884" s="3" t="s">
        <v>7</v>
      </c>
      <c r="F2884" s="3" t="s">
        <v>151</v>
      </c>
      <c r="G2884" s="3" t="s">
        <v>11</v>
      </c>
      <c r="H2884" s="19" t="s">
        <v>77</v>
      </c>
    </row>
    <row r="2885" spans="1:11">
      <c r="A2885" s="3"/>
      <c r="B2885" s="3" t="s">
        <v>5</v>
      </c>
      <c r="C2885" s="6">
        <v>2.5</v>
      </c>
      <c r="D2885" s="1">
        <f>K2885</f>
        <v>8.0000000000000018</v>
      </c>
      <c r="E2885" s="18">
        <f>K2886</f>
        <v>31.999999999999993</v>
      </c>
      <c r="F2885" s="8">
        <f>K2887</f>
        <v>12.000000000000002</v>
      </c>
      <c r="G2885" s="1">
        <f>K2888</f>
        <v>31.999999999999993</v>
      </c>
      <c r="H2885" s="7">
        <v>8.3139999999999993E-5</v>
      </c>
      <c r="K2885" s="1">
        <f>'ITEM Nº1'!G31</f>
        <v>8.0000000000000018</v>
      </c>
    </row>
    <row r="2886" spans="1:11">
      <c r="A2886" s="3"/>
      <c r="B2886" s="1"/>
      <c r="C2886" s="1"/>
      <c r="D2886" s="5"/>
      <c r="E2886" s="4"/>
      <c r="F2886" s="5"/>
      <c r="K2886" s="1">
        <f>'ITEM Nº1'!G32</f>
        <v>31.999999999999993</v>
      </c>
    </row>
    <row r="2887" spans="1:11">
      <c r="A2887" s="24" t="s">
        <v>6</v>
      </c>
      <c r="B2887" s="3" t="s">
        <v>200</v>
      </c>
      <c r="C2887" s="22" t="s">
        <v>8</v>
      </c>
      <c r="D2887" s="3" t="s">
        <v>9</v>
      </c>
      <c r="E2887" s="22" t="s">
        <v>10</v>
      </c>
      <c r="F2887" s="3" t="s">
        <v>11</v>
      </c>
      <c r="H2887" s="1"/>
      <c r="K2887" s="1">
        <f>'ITEM Nº1'!G33</f>
        <v>12.000000000000002</v>
      </c>
    </row>
    <row r="2888" spans="1:11">
      <c r="A2888" s="3"/>
      <c r="B2888" s="40">
        <f>E2885</f>
        <v>31.999999999999993</v>
      </c>
      <c r="D2888" s="9">
        <f>((D2890*D2892)/H2885)</f>
        <v>203.43333333333334</v>
      </c>
      <c r="F2888" s="40">
        <f>G2885</f>
        <v>31.999999999999993</v>
      </c>
      <c r="K2888" s="1">
        <f>'ITEM Nº1'!G34</f>
        <v>31.999999999999993</v>
      </c>
    </row>
    <row r="2889" spans="1:11">
      <c r="A2889" s="3"/>
      <c r="B2889" s="3" t="s">
        <v>201</v>
      </c>
      <c r="C2889" s="22" t="s">
        <v>12</v>
      </c>
      <c r="D2889" s="3" t="s">
        <v>80</v>
      </c>
      <c r="E2889" s="22" t="s">
        <v>13</v>
      </c>
      <c r="F2889" s="3" t="s">
        <v>151</v>
      </c>
    </row>
    <row r="2890" spans="1:11">
      <c r="A2890" s="3"/>
      <c r="B2890" s="40">
        <f>D2885</f>
        <v>8.0000000000000018</v>
      </c>
      <c r="C2890" s="22" t="s">
        <v>15</v>
      </c>
      <c r="D2890" s="5">
        <f>B2890</f>
        <v>8.0000000000000018</v>
      </c>
      <c r="E2890" s="22" t="s">
        <v>17</v>
      </c>
      <c r="F2890" s="40">
        <f>F2885</f>
        <v>12.000000000000002</v>
      </c>
    </row>
    <row r="2891" spans="1:11">
      <c r="A2891" s="3"/>
      <c r="B2891" s="3" t="s">
        <v>29</v>
      </c>
      <c r="C2891" s="22" t="s">
        <v>19</v>
      </c>
      <c r="D2891" s="3" t="s">
        <v>30</v>
      </c>
      <c r="E2891" s="22" t="s">
        <v>19</v>
      </c>
      <c r="F2891" s="3" t="s">
        <v>31</v>
      </c>
    </row>
    <row r="2892" spans="1:11">
      <c r="A2892" s="3"/>
      <c r="B2892" s="10">
        <f>(H2885*(B2888+273.15)/B2890)</f>
        <v>3.1712713749999987E-3</v>
      </c>
      <c r="C2892" s="10"/>
      <c r="D2892" s="10">
        <f>F2892</f>
        <v>2.114180916666666E-3</v>
      </c>
      <c r="E2892" s="10"/>
      <c r="F2892" s="10">
        <f>(H2885*(F2888+273.15)/F2890)</f>
        <v>2.114180916666666E-3</v>
      </c>
    </row>
    <row r="2893" spans="1:11">
      <c r="A2893" s="3"/>
      <c r="B2893" s="1"/>
      <c r="C2893" s="1"/>
      <c r="D2893" s="1"/>
      <c r="E2893" s="1"/>
      <c r="F2893" s="1"/>
      <c r="G2893" s="1"/>
      <c r="H2893" s="1"/>
      <c r="I2893" s="1"/>
      <c r="J2893" s="1"/>
    </row>
    <row r="2894" spans="1:11">
      <c r="A2894" s="24" t="s">
        <v>23</v>
      </c>
      <c r="B2894" s="27" t="s">
        <v>73</v>
      </c>
      <c r="C2894" s="29" t="s">
        <v>75</v>
      </c>
      <c r="D2894" s="27" t="s">
        <v>74</v>
      </c>
      <c r="E2894" s="29" t="s">
        <v>76</v>
      </c>
      <c r="F2894" s="11" t="s">
        <v>26</v>
      </c>
      <c r="G2894" s="27" t="s">
        <v>73</v>
      </c>
      <c r="H2894" s="29" t="s">
        <v>75</v>
      </c>
      <c r="I2894" s="27" t="s">
        <v>24</v>
      </c>
      <c r="J2894" s="29" t="s">
        <v>76</v>
      </c>
    </row>
    <row r="2895" spans="1:11">
      <c r="A2895" s="3"/>
      <c r="B2895" s="31">
        <f>ROUND((H2885*(D2888-(B2888+273.15)))*(1/0.01),2)</f>
        <v>-0.85</v>
      </c>
      <c r="C2895" s="31">
        <f>ROUND((C2885*H2885*(D2888-(B2888+273.15)))*(1/0.01),2)</f>
        <v>-2.11</v>
      </c>
      <c r="D2895" s="31">
        <f>C2895+B2895</f>
        <v>-2.96</v>
      </c>
      <c r="E2895" s="31">
        <f>ROUND(((C2885+1)*H2885*(D2888-(B2888+273.15)))*(1/0.01),2)</f>
        <v>-2.96</v>
      </c>
      <c r="F2895" s="10"/>
      <c r="G2895" s="31">
        <f>ROUND(H2885*(F2888+273.15)*(LN(F2892/D2892)),2)</f>
        <v>0</v>
      </c>
      <c r="H2895" s="31">
        <f>ROUND((C2885*H2885*((F2888+273.15)-D2888))*100,2)</f>
        <v>2.11</v>
      </c>
      <c r="I2895" s="31">
        <f>H2895+G2895</f>
        <v>2.11</v>
      </c>
      <c r="J2895" s="31">
        <f>ROUND(((C2885+1)*H2885*((F2888+273.15)-D2888))*100,2)</f>
        <v>2.96</v>
      </c>
    </row>
    <row r="2896" spans="1:11">
      <c r="A2896" s="3"/>
      <c r="B2896" s="1"/>
      <c r="C2896" s="1"/>
      <c r="D2896" s="1"/>
      <c r="E2896" s="1"/>
      <c r="F2896" s="1"/>
      <c r="G2896" s="1"/>
      <c r="H2896" s="1"/>
      <c r="J2896" s="1"/>
    </row>
    <row r="2897" spans="1:10">
      <c r="A2897" s="24" t="s">
        <v>27</v>
      </c>
      <c r="B2897" s="27" t="s">
        <v>73</v>
      </c>
      <c r="C2897" s="27" t="s">
        <v>74</v>
      </c>
      <c r="D2897" s="29" t="s">
        <v>75</v>
      </c>
      <c r="E2897" s="29" t="s">
        <v>76</v>
      </c>
      <c r="G2897" s="1"/>
      <c r="H2897" s="1"/>
      <c r="J2897" s="1"/>
    </row>
    <row r="2898" spans="1:10">
      <c r="A2898" s="3"/>
      <c r="B2898" s="31">
        <f>B2895+G2895</f>
        <v>-0.85</v>
      </c>
      <c r="C2898" s="31">
        <f>D2895+I2895</f>
        <v>-0.85000000000000009</v>
      </c>
      <c r="D2898" s="31">
        <f>C2895+H2895</f>
        <v>0</v>
      </c>
      <c r="E2898" s="31">
        <f>E2895+J2895</f>
        <v>0</v>
      </c>
      <c r="G2898" s="1"/>
      <c r="H2898" s="1"/>
      <c r="I2898" s="1"/>
      <c r="J2898" s="1"/>
    </row>
    <row r="2899" spans="1:10">
      <c r="A2899" s="3"/>
      <c r="B2899" s="1"/>
      <c r="C2899" s="1"/>
      <c r="D2899" s="1"/>
      <c r="E2899" s="1"/>
      <c r="F2899" s="1"/>
      <c r="G2899" s="1"/>
      <c r="H2899" s="1"/>
      <c r="I2899" s="1"/>
      <c r="J2899" s="1"/>
    </row>
    <row r="2900" spans="1:10">
      <c r="A2900" s="24" t="s">
        <v>28</v>
      </c>
      <c r="B2900" s="3" t="s">
        <v>7</v>
      </c>
      <c r="C2900" s="22" t="s">
        <v>8</v>
      </c>
      <c r="D2900" s="3" t="s">
        <v>9</v>
      </c>
      <c r="E2900" s="22" t="s">
        <v>10</v>
      </c>
      <c r="F2900" s="3" t="s">
        <v>11</v>
      </c>
      <c r="G2900" s="1"/>
      <c r="H2900" s="1"/>
      <c r="I2900" s="1"/>
      <c r="J2900" s="1"/>
    </row>
    <row r="2901" spans="1:10">
      <c r="A2901" s="3"/>
      <c r="B2901" s="40">
        <f>E2885</f>
        <v>31.999999999999993</v>
      </c>
      <c r="D2901" s="9">
        <f>(D2903*D2905/H2885)</f>
        <v>457.72499999999991</v>
      </c>
      <c r="F2901" s="40">
        <f>G2885</f>
        <v>31.999999999999993</v>
      </c>
      <c r="G2901" s="1"/>
      <c r="H2901" s="1"/>
      <c r="I2901" s="1"/>
      <c r="J2901" s="1"/>
    </row>
    <row r="2902" spans="1:10">
      <c r="A2902" s="3"/>
      <c r="B2902" s="3" t="s">
        <v>14</v>
      </c>
      <c r="C2902" s="22" t="s">
        <v>13</v>
      </c>
      <c r="D2902" s="3" t="s">
        <v>16</v>
      </c>
      <c r="E2902" s="22" t="s">
        <v>12</v>
      </c>
      <c r="F2902" s="3" t="s">
        <v>18</v>
      </c>
      <c r="G2902" s="1"/>
      <c r="H2902" s="1"/>
      <c r="I2902" s="1"/>
      <c r="J2902" s="1"/>
    </row>
    <row r="2903" spans="1:10">
      <c r="A2903" s="3"/>
      <c r="B2903" s="40">
        <f>D2885</f>
        <v>8.0000000000000018</v>
      </c>
      <c r="C2903" s="22" t="s">
        <v>17</v>
      </c>
      <c r="D2903" s="5">
        <f>F2903</f>
        <v>12.000000000000002</v>
      </c>
      <c r="E2903" s="22" t="s">
        <v>15</v>
      </c>
      <c r="F2903" s="40">
        <f>F2885</f>
        <v>12.000000000000002</v>
      </c>
      <c r="G2903" s="1"/>
      <c r="H2903" s="1"/>
      <c r="I2903" s="1"/>
      <c r="J2903" s="1"/>
    </row>
    <row r="2904" spans="1:10">
      <c r="A2904" s="3"/>
      <c r="B2904" s="3" t="s">
        <v>29</v>
      </c>
      <c r="C2904" s="22" t="s">
        <v>19</v>
      </c>
      <c r="D2904" s="3" t="s">
        <v>30</v>
      </c>
      <c r="E2904" s="22" t="s">
        <v>19</v>
      </c>
      <c r="F2904" s="3" t="s">
        <v>31</v>
      </c>
      <c r="G2904" s="1"/>
      <c r="H2904" s="1"/>
      <c r="I2904" s="1"/>
      <c r="J2904" s="1"/>
    </row>
    <row r="2905" spans="1:10">
      <c r="A2905" s="3"/>
      <c r="B2905" s="20">
        <f>B2892</f>
        <v>3.1712713749999987E-3</v>
      </c>
      <c r="C2905" s="1"/>
      <c r="D2905" s="20">
        <f>B2905</f>
        <v>3.1712713749999987E-3</v>
      </c>
      <c r="E2905" s="13"/>
      <c r="F2905" s="13">
        <f>H2885*(F2901+273.15)/F2903</f>
        <v>2.114180916666666E-3</v>
      </c>
      <c r="G2905" s="1"/>
      <c r="H2905" s="1"/>
      <c r="I2905" s="1"/>
      <c r="J2905" s="1"/>
    </row>
    <row r="2906" spans="1:10">
      <c r="A2906" s="3"/>
      <c r="B2906" s="1"/>
      <c r="C2906" s="1"/>
      <c r="D2906" s="1"/>
      <c r="E2906" s="1"/>
      <c r="F2906" s="1"/>
      <c r="G2906" s="1"/>
      <c r="H2906" s="1"/>
      <c r="I2906" s="1"/>
      <c r="J2906" s="1"/>
    </row>
    <row r="2907" spans="1:10">
      <c r="A2907" s="24" t="s">
        <v>23</v>
      </c>
      <c r="B2907" s="27" t="s">
        <v>73</v>
      </c>
      <c r="C2907" s="29" t="s">
        <v>75</v>
      </c>
      <c r="D2907" s="27" t="s">
        <v>74</v>
      </c>
      <c r="E2907" s="29" t="s">
        <v>76</v>
      </c>
      <c r="F2907" s="11" t="s">
        <v>26</v>
      </c>
      <c r="G2907" s="27" t="s">
        <v>73</v>
      </c>
      <c r="H2907" s="29" t="s">
        <v>75</v>
      </c>
      <c r="I2907" s="27" t="s">
        <v>74</v>
      </c>
      <c r="J2907" s="29" t="s">
        <v>25</v>
      </c>
    </row>
    <row r="2908" spans="1:10">
      <c r="A2908" s="3"/>
      <c r="B2908" s="28">
        <f>H2885*(B2901+273.15)*(LN(D2905/B2905))</f>
        <v>0</v>
      </c>
      <c r="C2908" s="31">
        <f>(C2885*H2885*(D2901-(B2901+273.15)))*100</f>
        <v>3.1712713749999981</v>
      </c>
      <c r="D2908" s="31">
        <f>C2908+B2908</f>
        <v>3.1712713749999981</v>
      </c>
      <c r="E2908" s="31">
        <f>((C2885+1)*H2885*(D2901-(B2901+273.15)))*100</f>
        <v>4.4397799249999972</v>
      </c>
      <c r="F2908" s="1"/>
      <c r="G2908" s="31">
        <f>(H2885*((F2901+273.15)-D2901))*100</f>
        <v>-1.2685085499999993</v>
      </c>
      <c r="H2908" s="31">
        <f>(C2885*H2885*((F2901+273.15)-D2901))*100</f>
        <v>-3.1712713749999981</v>
      </c>
      <c r="I2908" s="31">
        <f>H2908+G2908</f>
        <v>-4.4397799249999972</v>
      </c>
      <c r="J2908" s="31">
        <f>((C2885+1)*H2885*((F2901+273.15)-D2901))*100</f>
        <v>-4.4397799249999972</v>
      </c>
    </row>
    <row r="2909" spans="1:10">
      <c r="A2909" s="3"/>
      <c r="B2909" s="1"/>
      <c r="C2909" s="1"/>
      <c r="D2909" s="1"/>
      <c r="E2909" s="1"/>
      <c r="F2909" s="1"/>
      <c r="G2909" s="1"/>
      <c r="I2909" s="1"/>
      <c r="J2909" s="1"/>
    </row>
    <row r="2910" spans="1:10">
      <c r="A2910" s="24" t="s">
        <v>27</v>
      </c>
      <c r="B2910" s="27" t="s">
        <v>73</v>
      </c>
      <c r="C2910" s="27" t="s">
        <v>74</v>
      </c>
      <c r="D2910" s="29" t="s">
        <v>75</v>
      </c>
      <c r="E2910" s="29" t="s">
        <v>76</v>
      </c>
      <c r="F2910" s="1"/>
      <c r="I2910" s="1"/>
      <c r="J2910" s="1"/>
    </row>
    <row r="2911" spans="1:10">
      <c r="A2911" s="3"/>
      <c r="B2911" s="31">
        <f>B2908+G2908</f>
        <v>-1.2685085499999993</v>
      </c>
      <c r="C2911" s="31">
        <f>D2908+I2908</f>
        <v>-1.2685085499999991</v>
      </c>
      <c r="D2911" s="28">
        <f>C2908+H2908</f>
        <v>0</v>
      </c>
      <c r="E2911" s="28">
        <f>E2908+J2908</f>
        <v>0</v>
      </c>
      <c r="F2911" s="1"/>
      <c r="H2911" s="1"/>
      <c r="I2911" s="1"/>
      <c r="J2911" s="1"/>
    </row>
    <row r="2913" spans="1:11">
      <c r="A2913" s="3" t="s">
        <v>0</v>
      </c>
      <c r="B2913" s="1"/>
      <c r="C2913" s="1"/>
      <c r="D2913" s="1"/>
      <c r="E2913" s="1"/>
      <c r="F2913" s="1"/>
      <c r="G2913" s="1"/>
      <c r="H2913" s="1"/>
      <c r="I2913" s="1"/>
      <c r="J2913" s="1"/>
    </row>
    <row r="2914" spans="1:11">
      <c r="A2914" s="24" t="s">
        <v>1</v>
      </c>
      <c r="B2914" s="3" t="s">
        <v>32</v>
      </c>
      <c r="C2914" s="3" t="s">
        <v>78</v>
      </c>
      <c r="D2914" s="3" t="s">
        <v>60</v>
      </c>
      <c r="E2914" s="3" t="s">
        <v>62</v>
      </c>
      <c r="F2914" s="3" t="s">
        <v>61</v>
      </c>
      <c r="G2914" s="22" t="s">
        <v>33</v>
      </c>
      <c r="H2914" s="46"/>
      <c r="I2914" s="46"/>
      <c r="J2914" s="46"/>
    </row>
    <row r="2915" spans="1:11">
      <c r="A2915" s="3"/>
      <c r="B2915" s="4" t="s">
        <v>34</v>
      </c>
      <c r="C2915" s="5">
        <f>K2915</f>
        <v>4.54</v>
      </c>
      <c r="D2915" s="5">
        <f>K2916</f>
        <v>15.56</v>
      </c>
      <c r="E2915" s="5">
        <f>K2917</f>
        <v>7.0309999999999997</v>
      </c>
      <c r="F2915" s="5">
        <f>K2918</f>
        <v>0.48199999999999998</v>
      </c>
      <c r="G2915" s="32" t="s">
        <v>35</v>
      </c>
      <c r="H2915" s="46"/>
      <c r="I2915" s="46"/>
      <c r="J2915" s="46"/>
      <c r="K2915" s="1">
        <v>4.54</v>
      </c>
    </row>
    <row r="2916" spans="1:11">
      <c r="A2916" s="3"/>
      <c r="B2916" s="1"/>
      <c r="C2916" s="1"/>
      <c r="D2916" s="1"/>
      <c r="E2916" s="1"/>
      <c r="F2916" s="1"/>
      <c r="G2916" s="1"/>
      <c r="H2916" s="46"/>
      <c r="I2916" s="46"/>
      <c r="J2916" s="46"/>
      <c r="K2916" s="1">
        <v>15.56</v>
      </c>
    </row>
    <row r="2917" spans="1:11">
      <c r="A2917" s="3" t="s">
        <v>81</v>
      </c>
      <c r="B2917" s="3" t="s">
        <v>36</v>
      </c>
      <c r="C2917" s="3" t="s">
        <v>37</v>
      </c>
      <c r="D2917" s="3" t="s">
        <v>38</v>
      </c>
      <c r="E2917" s="3" t="s">
        <v>39</v>
      </c>
      <c r="F2917" s="3"/>
      <c r="G2917" s="1"/>
      <c r="H2917" s="46"/>
      <c r="I2917" s="46"/>
      <c r="J2917" s="46"/>
      <c r="K2917" s="1">
        <v>7.0309999999999997</v>
      </c>
    </row>
    <row r="2918" spans="1:11">
      <c r="A2918" s="3"/>
      <c r="B2918" s="25">
        <f>ROUND(C2915*2.20462,2)</f>
        <v>10.01</v>
      </c>
      <c r="C2918" s="25">
        <f>ROUND(D2915*1.8+32,2)</f>
        <v>60.01</v>
      </c>
      <c r="D2918" s="25">
        <f>ROUND(E2915*(14.6959793/1.03326),2)</f>
        <v>100</v>
      </c>
      <c r="E2918" s="25">
        <f>ROUND(F2915*(3.28084^3),2)</f>
        <v>17.02</v>
      </c>
      <c r="F2918" s="13"/>
      <c r="G2918" s="1"/>
      <c r="H2918" s="46"/>
      <c r="I2918" s="46"/>
      <c r="J2918" s="46"/>
      <c r="K2918" s="1">
        <v>0.48199999999999998</v>
      </c>
    </row>
    <row r="2919" spans="1:11">
      <c r="A2919" s="3"/>
      <c r="B2919" s="25"/>
      <c r="C2919" s="23"/>
      <c r="D2919" s="23"/>
      <c r="E2919" s="25"/>
      <c r="G2919" s="1"/>
      <c r="H2919" s="46"/>
      <c r="I2919" s="46"/>
      <c r="J2919" s="46"/>
    </row>
    <row r="2920" spans="1:11">
      <c r="A2920" s="3" t="s">
        <v>82</v>
      </c>
      <c r="B2920" s="23">
        <f>ROUND(B2918,0)</f>
        <v>10</v>
      </c>
      <c r="C2920" s="23">
        <f>ROUND(C2918,0)</f>
        <v>60</v>
      </c>
      <c r="D2920" s="23">
        <f>ROUND(D2918,0)</f>
        <v>100</v>
      </c>
      <c r="E2920" s="23">
        <f>ROUND(E2918,0)</f>
        <v>17</v>
      </c>
      <c r="F2920" s="21"/>
      <c r="G2920" s="1"/>
      <c r="H2920" s="46"/>
      <c r="I2920" s="46"/>
      <c r="J2920" s="46"/>
    </row>
    <row r="2921" spans="1:11">
      <c r="A2921" s="3"/>
      <c r="B2921" s="25"/>
      <c r="C2921" s="23"/>
      <c r="D2921" s="23"/>
      <c r="E2921" s="25"/>
      <c r="G2921" s="1"/>
    </row>
    <row r="2922" spans="1:11">
      <c r="A2922" s="3" t="s">
        <v>40</v>
      </c>
      <c r="B2922" s="3" t="s">
        <v>37</v>
      </c>
      <c r="C2922" s="3" t="s">
        <v>98</v>
      </c>
      <c r="D2922" s="4" t="s">
        <v>97</v>
      </c>
      <c r="E2922" s="3" t="s">
        <v>96</v>
      </c>
      <c r="F2922" s="3" t="s">
        <v>95</v>
      </c>
      <c r="H2922" s="47" t="s">
        <v>89</v>
      </c>
      <c r="I2922" s="48"/>
      <c r="J2922" s="49"/>
    </row>
    <row r="2923" spans="1:11">
      <c r="A2923" s="3"/>
      <c r="B2923" s="17">
        <f>C2920</f>
        <v>60</v>
      </c>
      <c r="C2923" s="1">
        <v>0.25609999999999999</v>
      </c>
      <c r="D2923" s="1">
        <v>28.06</v>
      </c>
      <c r="E2923" s="1">
        <v>1.6029999999999999E-2</v>
      </c>
      <c r="F2923" s="1">
        <f>ROUND(E2920/B2920,3)</f>
        <v>1.7</v>
      </c>
      <c r="H2923" s="1"/>
      <c r="I2923" s="1"/>
      <c r="J2923" s="1"/>
    </row>
    <row r="2924" spans="1:11">
      <c r="A2924" s="3"/>
      <c r="B2924" s="3"/>
      <c r="C2924" s="1"/>
      <c r="D2924" s="1"/>
      <c r="E2924" s="1"/>
      <c r="F2924" s="1"/>
      <c r="G2924" s="1"/>
      <c r="H2924" s="1"/>
      <c r="I2924" s="1"/>
      <c r="J2924" s="1"/>
    </row>
    <row r="2925" spans="1:11">
      <c r="A2925" s="3"/>
      <c r="B2925" s="3" t="s">
        <v>38</v>
      </c>
      <c r="C2925" s="3" t="s">
        <v>38</v>
      </c>
      <c r="D2925" s="3" t="s">
        <v>45</v>
      </c>
      <c r="E2925" s="3" t="s">
        <v>46</v>
      </c>
      <c r="F2925" s="4" t="s">
        <v>47</v>
      </c>
      <c r="G2925" s="4" t="s">
        <v>48</v>
      </c>
      <c r="H2925" s="50" t="str">
        <f>IF(E2923=D2929,"líquido saturado",IF(E2923&lt;D2929,"líquido comprimido",IF(E2923&lt;E2929,"mezcla L+V",IF(E2923=E2929,"vapor saturado","vapor recalentado"))))</f>
        <v>líquido comprimido</v>
      </c>
      <c r="I2925" s="51"/>
      <c r="J2925" s="15" t="s">
        <v>99</v>
      </c>
    </row>
    <row r="2926" spans="1:11">
      <c r="A2926" s="3"/>
      <c r="B2926" s="17">
        <f>D2920</f>
        <v>100</v>
      </c>
      <c r="C2926" s="1">
        <v>96.16</v>
      </c>
      <c r="D2926" s="1">
        <v>1.771E-2</v>
      </c>
      <c r="E2926" s="1">
        <v>4.5979999999999999</v>
      </c>
      <c r="F2926" s="1">
        <v>295.27999999999997</v>
      </c>
      <c r="G2926" s="1">
        <v>1104.5999999999999</v>
      </c>
      <c r="J2926" s="1">
        <f>D2923</f>
        <v>28.06</v>
      </c>
    </row>
    <row r="2927" spans="1:11">
      <c r="A2927" s="3"/>
      <c r="B2927" s="1"/>
      <c r="C2927" s="1">
        <v>103.05</v>
      </c>
      <c r="D2927" s="1">
        <v>1.7760000000000001E-2</v>
      </c>
      <c r="E2927" s="1">
        <v>4.3070000000000004</v>
      </c>
      <c r="F2927" s="1">
        <v>300.47000000000003</v>
      </c>
      <c r="G2927" s="1">
        <v>1105.5999999999999</v>
      </c>
      <c r="H2927" s="35" t="s">
        <v>100</v>
      </c>
      <c r="I2927" s="34" t="str">
        <f>IF(F2923&gt;D2929,IF(F2923&lt;E2929,"mezcla L+V","vapor recalentado"),"líquido comprimido")</f>
        <v>mezcla L+V</v>
      </c>
      <c r="J2927" s="1"/>
    </row>
    <row r="2928" spans="1:11">
      <c r="A2928" s="3"/>
      <c r="B2928" s="1"/>
      <c r="C2928" s="1">
        <f>C2926-C2927</f>
        <v>-6.8900000000000006</v>
      </c>
      <c r="D2928" s="1">
        <f>D2926-D2927</f>
        <v>-5.0000000000001432E-5</v>
      </c>
      <c r="E2928" s="1">
        <f>E2926-E2927</f>
        <v>0.29099999999999948</v>
      </c>
      <c r="F2928" s="1">
        <f>F2926-F2927</f>
        <v>-5.1900000000000546</v>
      </c>
      <c r="G2928" s="1">
        <f>G2926-G2927</f>
        <v>-1</v>
      </c>
      <c r="H2928" s="1"/>
      <c r="I2928" s="1"/>
      <c r="J2928" s="1"/>
    </row>
    <row r="2929" spans="1:10">
      <c r="A2929" s="3"/>
      <c r="B2929" s="1"/>
      <c r="C2929" s="1"/>
      <c r="D2929" s="1">
        <f>ROUND(D2926+(D2928/C2928)*(B2926-C2926),4)</f>
        <v>1.77E-2</v>
      </c>
      <c r="E2929" s="1">
        <f>ROUND(E2926+(E2928/C2928)*(B2926-C2926),3)</f>
        <v>4.4359999999999999</v>
      </c>
      <c r="F2929" s="1">
        <f>ROUND(F2926+(F2928/C2928)*(B2926-C2926),2)</f>
        <v>298.17</v>
      </c>
      <c r="G2929" s="1">
        <f>ROUND(G2926+(G2928/C2928)*(B2926-C2926),1)</f>
        <v>1105.2</v>
      </c>
      <c r="H2929" s="1"/>
      <c r="I2929" s="1"/>
      <c r="J2929" s="1"/>
    </row>
    <row r="2930" spans="1:10">
      <c r="A2930" s="3"/>
      <c r="B2930" s="1"/>
      <c r="C2930" s="1"/>
      <c r="D2930" s="1"/>
      <c r="E2930" s="1"/>
      <c r="F2930" s="1"/>
      <c r="G2930" s="1"/>
      <c r="H2930" s="1"/>
      <c r="I2930" s="1"/>
      <c r="J2930" s="1"/>
    </row>
    <row r="2931" spans="1:10">
      <c r="A2931" s="3"/>
      <c r="B2931" s="3" t="s">
        <v>45</v>
      </c>
      <c r="C2931" s="3" t="s">
        <v>46</v>
      </c>
      <c r="D2931" s="3" t="s">
        <v>49</v>
      </c>
      <c r="E2931" s="15" t="s">
        <v>50</v>
      </c>
      <c r="F2931" s="11" t="s">
        <v>51</v>
      </c>
      <c r="G2931" s="16" t="s">
        <v>52</v>
      </c>
      <c r="H2931" s="4" t="s">
        <v>53</v>
      </c>
      <c r="I2931" s="4" t="s">
        <v>54</v>
      </c>
      <c r="J2931" s="1"/>
    </row>
    <row r="2932" spans="1:10">
      <c r="A2932" s="3"/>
      <c r="B2932" s="1">
        <f>D2929</f>
        <v>1.77E-2</v>
      </c>
      <c r="C2932" s="1">
        <f>E2929</f>
        <v>4.4359999999999999</v>
      </c>
      <c r="D2932" s="1">
        <f>ROUND(((F2923-B2932)/(C2932-B2932)),4)</f>
        <v>0.38080000000000003</v>
      </c>
      <c r="E2932" s="1">
        <f>ROUND((1-D2932)*F2929+G2929*D2932,1)</f>
        <v>605.5</v>
      </c>
      <c r="F2932" s="1"/>
      <c r="G2932" s="1">
        <f>(E2932-J2926)</f>
        <v>577.44000000000005</v>
      </c>
      <c r="H2932" s="1">
        <f>ROUND(D2920*(F2923-E2923)*(0.000947831/0.737562)*144,2)</f>
        <v>31.16</v>
      </c>
      <c r="I2932" s="1">
        <f>G2932+H2932</f>
        <v>608.6</v>
      </c>
      <c r="J2932" s="1"/>
    </row>
    <row r="2933" spans="1:10">
      <c r="A2933" s="3"/>
      <c r="E2933" s="1"/>
      <c r="F2933" s="1"/>
      <c r="G2933" s="1"/>
      <c r="H2933" s="1"/>
      <c r="I2933" s="1"/>
    </row>
    <row r="2934" spans="1:10">
      <c r="A2934" s="3"/>
      <c r="B2934" s="24" t="s">
        <v>55</v>
      </c>
      <c r="C2934" s="12" t="s">
        <v>56</v>
      </c>
      <c r="D2934" s="3" t="s">
        <v>90</v>
      </c>
      <c r="E2934" s="3" t="s">
        <v>91</v>
      </c>
      <c r="F2934" s="4" t="s">
        <v>92</v>
      </c>
      <c r="G2934" s="3" t="s">
        <v>93</v>
      </c>
      <c r="H2934" s="4" t="s">
        <v>94</v>
      </c>
      <c r="I2934" s="16" t="s">
        <v>52</v>
      </c>
      <c r="J2934" s="4" t="s">
        <v>53</v>
      </c>
    </row>
    <row r="2935" spans="1:10">
      <c r="A2935" s="3"/>
      <c r="B2935" s="14"/>
      <c r="C2935" s="21">
        <f>F2923</f>
        <v>1.7</v>
      </c>
      <c r="D2935" s="1">
        <v>1.7633000000000001</v>
      </c>
      <c r="E2935" s="1">
        <v>261.64999999999998</v>
      </c>
      <c r="F2935" s="1">
        <v>1116.2</v>
      </c>
      <c r="G2935" s="1">
        <f>E2938</f>
        <v>271.8</v>
      </c>
      <c r="H2935" s="1">
        <f>F2938</f>
        <v>1116.5</v>
      </c>
      <c r="I2935" s="1">
        <f>(H2935-E2932)</f>
        <v>511</v>
      </c>
      <c r="J2935" s="1">
        <v>0</v>
      </c>
    </row>
    <row r="2936" spans="1:10">
      <c r="A2936" s="3"/>
      <c r="C2936" s="1"/>
      <c r="D2936" s="1">
        <v>1.6697</v>
      </c>
      <c r="E2936" s="1">
        <v>276.69</v>
      </c>
      <c r="F2936" s="1">
        <v>1116.7</v>
      </c>
      <c r="G2936" s="1"/>
      <c r="H2936" s="1"/>
      <c r="I2936" s="1"/>
      <c r="J2936" s="4"/>
    </row>
    <row r="2937" spans="1:10">
      <c r="A2937" s="3"/>
      <c r="C2937" s="1"/>
      <c r="D2937" s="1">
        <f>D2935-D2936</f>
        <v>9.3600000000000128E-2</v>
      </c>
      <c r="E2937" s="1">
        <f>E2935-E2936</f>
        <v>-15.04000000000002</v>
      </c>
      <c r="F2937" s="1">
        <f>F2935-F2936</f>
        <v>-0.5</v>
      </c>
      <c r="G2937" s="1"/>
      <c r="H2937" s="1"/>
      <c r="I2937" s="1"/>
      <c r="J2937" s="5"/>
    </row>
    <row r="2938" spans="1:10">
      <c r="A2938" s="3"/>
      <c r="B2938" s="1"/>
      <c r="C2938" s="1"/>
      <c r="D2938" s="1"/>
      <c r="E2938" s="1">
        <f>ROUND(E2935+(E2937/D2937)*(C2935-D2935),1)</f>
        <v>271.8</v>
      </c>
      <c r="F2938" s="1">
        <f>ROUND(F2935+(F2937/D2937)*(C2935-D2935),1)</f>
        <v>1116.5</v>
      </c>
      <c r="G2938" s="1"/>
      <c r="H2938" s="1"/>
      <c r="I2938" s="1"/>
      <c r="J2938" s="5"/>
    </row>
    <row r="2939" spans="1:10">
      <c r="A2939" s="3"/>
    </row>
    <row r="2940" spans="1:10">
      <c r="A2940" s="3"/>
      <c r="B2940" s="4" t="s">
        <v>54</v>
      </c>
    </row>
    <row r="2941" spans="1:10">
      <c r="A2941" s="3"/>
      <c r="B2941" s="1">
        <f>I2935</f>
        <v>511</v>
      </c>
      <c r="I2941" s="5"/>
      <c r="J2941" s="5"/>
    </row>
    <row r="2942" spans="1:10">
      <c r="A2942" s="3"/>
      <c r="I2942" s="5"/>
      <c r="J2942" s="5"/>
    </row>
    <row r="2943" spans="1:10">
      <c r="A2943" s="3" t="s">
        <v>79</v>
      </c>
      <c r="B2943" s="27" t="s">
        <v>57</v>
      </c>
      <c r="C2943" s="27" t="s">
        <v>71</v>
      </c>
      <c r="D2943" s="27" t="s">
        <v>69</v>
      </c>
      <c r="E2943" s="27" t="s">
        <v>68</v>
      </c>
      <c r="F2943" s="27" t="s">
        <v>70</v>
      </c>
      <c r="G2943" s="27" t="s">
        <v>72</v>
      </c>
    </row>
    <row r="2944" spans="1:10">
      <c r="A2944" s="3"/>
      <c r="B2944" s="28">
        <f>G2935</f>
        <v>271.8</v>
      </c>
      <c r="C2944" s="28">
        <f>ROUND((I2932+B2941)*B2920,1)</f>
        <v>11196</v>
      </c>
      <c r="D2944" s="28">
        <f>ROUND((H2932+J2935)*B2920,1)</f>
        <v>311.60000000000002</v>
      </c>
      <c r="E2944" s="28">
        <f>ROUND(B2944*(100/14.50381),1)</f>
        <v>1874</v>
      </c>
      <c r="F2944" s="28">
        <f>ROUND(D2944*(1/0.947831),1)</f>
        <v>328.8</v>
      </c>
      <c r="G2944" s="28">
        <f>ROUND(C2944*(1/0.947831),1)</f>
        <v>11812.2</v>
      </c>
    </row>
    <row r="2946" spans="1:11">
      <c r="A2946" s="3" t="s">
        <v>188</v>
      </c>
    </row>
    <row r="2947" spans="1:11">
      <c r="A2947" s="3" t="s">
        <v>59</v>
      </c>
      <c r="B2947" s="1"/>
      <c r="C2947" s="1"/>
      <c r="D2947" s="1"/>
      <c r="E2947" s="1"/>
      <c r="F2947" s="1"/>
      <c r="G2947" s="1"/>
      <c r="H2947" s="1"/>
      <c r="I2947" s="1"/>
    </row>
    <row r="2948" spans="1:11">
      <c r="A2948" s="24" t="s">
        <v>1</v>
      </c>
      <c r="B2948" s="3" t="s">
        <v>2</v>
      </c>
      <c r="C2948" s="3" t="s">
        <v>3</v>
      </c>
      <c r="D2948" s="3" t="s">
        <v>14</v>
      </c>
      <c r="E2948" s="3" t="s">
        <v>7</v>
      </c>
      <c r="F2948" s="3" t="s">
        <v>151</v>
      </c>
      <c r="G2948" s="3" t="s">
        <v>11</v>
      </c>
      <c r="H2948" s="19" t="s">
        <v>77</v>
      </c>
    </row>
    <row r="2949" spans="1:11">
      <c r="A2949" s="3"/>
      <c r="B2949" s="3" t="s">
        <v>5</v>
      </c>
      <c r="C2949" s="6">
        <v>2.5</v>
      </c>
      <c r="D2949" s="1">
        <f>K2949</f>
        <v>7.4000000000000021</v>
      </c>
      <c r="E2949" s="18">
        <f>K2950</f>
        <v>31.399999999999991</v>
      </c>
      <c r="F2949" s="8">
        <f>K2951</f>
        <v>11.400000000000002</v>
      </c>
      <c r="G2949" s="1">
        <f>K2952</f>
        <v>31.399999999999991</v>
      </c>
      <c r="H2949" s="7">
        <v>8.3139999999999993E-5</v>
      </c>
      <c r="K2949" s="1">
        <f>'ITEM Nº1'!H31</f>
        <v>7.4000000000000021</v>
      </c>
    </row>
    <row r="2950" spans="1:11">
      <c r="A2950" s="3"/>
      <c r="B2950" s="1"/>
      <c r="C2950" s="1"/>
      <c r="D2950" s="5"/>
      <c r="E2950" s="4"/>
      <c r="F2950" s="5"/>
      <c r="K2950" s="1">
        <f>'ITEM Nº1'!H32</f>
        <v>31.399999999999991</v>
      </c>
    </row>
    <row r="2951" spans="1:11">
      <c r="A2951" s="24" t="s">
        <v>6</v>
      </c>
      <c r="B2951" s="3" t="s">
        <v>200</v>
      </c>
      <c r="C2951" s="22" t="s">
        <v>8</v>
      </c>
      <c r="D2951" s="3" t="s">
        <v>9</v>
      </c>
      <c r="E2951" s="22" t="s">
        <v>10</v>
      </c>
      <c r="F2951" s="3" t="s">
        <v>11</v>
      </c>
      <c r="H2951" s="1"/>
      <c r="K2951" s="1">
        <f>'ITEM Nº1'!H33</f>
        <v>11.400000000000002</v>
      </c>
    </row>
    <row r="2952" spans="1:11">
      <c r="A2952" s="3"/>
      <c r="B2952" s="40">
        <f>E2949</f>
        <v>31.399999999999991</v>
      </c>
      <c r="D2952" s="9">
        <f>((D2954*D2956)/H2949)</f>
        <v>197.69035087719294</v>
      </c>
      <c r="F2952" s="40">
        <f>G2949</f>
        <v>31.399999999999991</v>
      </c>
      <c r="K2952" s="1">
        <f>'ITEM Nº1'!H34</f>
        <v>31.399999999999991</v>
      </c>
    </row>
    <row r="2953" spans="1:11">
      <c r="A2953" s="3"/>
      <c r="B2953" s="3" t="s">
        <v>201</v>
      </c>
      <c r="C2953" s="22" t="s">
        <v>12</v>
      </c>
      <c r="D2953" s="3" t="s">
        <v>80</v>
      </c>
      <c r="E2953" s="22" t="s">
        <v>13</v>
      </c>
      <c r="F2953" s="3" t="s">
        <v>151</v>
      </c>
    </row>
    <row r="2954" spans="1:11">
      <c r="A2954" s="3"/>
      <c r="B2954" s="40">
        <f>D2949</f>
        <v>7.4000000000000021</v>
      </c>
      <c r="C2954" s="22" t="s">
        <v>15</v>
      </c>
      <c r="D2954" s="5">
        <f>B2954</f>
        <v>7.4000000000000021</v>
      </c>
      <c r="E2954" s="22" t="s">
        <v>17</v>
      </c>
      <c r="F2954" s="40">
        <f>F2949</f>
        <v>11.400000000000002</v>
      </c>
    </row>
    <row r="2955" spans="1:11">
      <c r="A2955" s="3"/>
      <c r="B2955" s="3" t="s">
        <v>29</v>
      </c>
      <c r="C2955" s="22" t="s">
        <v>19</v>
      </c>
      <c r="D2955" s="3" t="s">
        <v>30</v>
      </c>
      <c r="E2955" s="22" t="s">
        <v>19</v>
      </c>
      <c r="F2955" s="3" t="s">
        <v>31</v>
      </c>
    </row>
    <row r="2956" spans="1:11">
      <c r="A2956" s="3"/>
      <c r="B2956" s="10">
        <f>(H2949*(B2952+273.15)/B2954)</f>
        <v>3.4216604054054037E-3</v>
      </c>
      <c r="C2956" s="10"/>
      <c r="D2956" s="10">
        <f>F2956</f>
        <v>2.2210778070175428E-3</v>
      </c>
      <c r="E2956" s="10"/>
      <c r="F2956" s="10">
        <f>(H2949*(F2952+273.15)/F2954)</f>
        <v>2.2210778070175428E-3</v>
      </c>
    </row>
    <row r="2957" spans="1:11">
      <c r="A2957" s="3"/>
      <c r="B2957" s="1"/>
      <c r="C2957" s="1"/>
      <c r="D2957" s="1"/>
      <c r="E2957" s="1"/>
      <c r="F2957" s="1"/>
      <c r="G2957" s="1"/>
      <c r="H2957" s="1"/>
      <c r="I2957" s="1"/>
      <c r="J2957" s="1"/>
    </row>
    <row r="2958" spans="1:11">
      <c r="A2958" s="24" t="s">
        <v>23</v>
      </c>
      <c r="B2958" s="27" t="s">
        <v>73</v>
      </c>
      <c r="C2958" s="29" t="s">
        <v>75</v>
      </c>
      <c r="D2958" s="27" t="s">
        <v>74</v>
      </c>
      <c r="E2958" s="29" t="s">
        <v>76</v>
      </c>
      <c r="F2958" s="11" t="s">
        <v>26</v>
      </c>
      <c r="G2958" s="27" t="s">
        <v>73</v>
      </c>
      <c r="H2958" s="29" t="s">
        <v>75</v>
      </c>
      <c r="I2958" s="27" t="s">
        <v>24</v>
      </c>
      <c r="J2958" s="29" t="s">
        <v>76</v>
      </c>
    </row>
    <row r="2959" spans="1:11">
      <c r="A2959" s="3"/>
      <c r="B2959" s="31">
        <f>ROUND((H2949*(D2952-(B2952+273.15)))*(1/0.01),2)</f>
        <v>-0.89</v>
      </c>
      <c r="C2959" s="31">
        <f>ROUND((C2949*H2949*(D2952-(B2952+273.15)))*(1/0.01),2)</f>
        <v>-2.2200000000000002</v>
      </c>
      <c r="D2959" s="31">
        <f>C2959+B2959</f>
        <v>-3.1100000000000003</v>
      </c>
      <c r="E2959" s="31">
        <f>ROUND(((C2949+1)*H2949*(D2952-(B2952+273.15)))*(1/0.01),2)</f>
        <v>-3.11</v>
      </c>
      <c r="F2959" s="10"/>
      <c r="G2959" s="31">
        <f>ROUND(H2949*(F2952+273.15)*(LN(F2956/D2956)),2)</f>
        <v>0</v>
      </c>
      <c r="H2959" s="31">
        <f>ROUND((C2949*H2949*((F2952+273.15)-D2952))*100,2)</f>
        <v>2.2200000000000002</v>
      </c>
      <c r="I2959" s="31">
        <f>H2959+G2959</f>
        <v>2.2200000000000002</v>
      </c>
      <c r="J2959" s="31">
        <f>ROUND(((C2949+1)*H2949*((F2952+273.15)-D2952))*100,2)</f>
        <v>3.11</v>
      </c>
    </row>
    <row r="2960" spans="1:11">
      <c r="A2960" s="3"/>
      <c r="B2960" s="1"/>
      <c r="C2960" s="1"/>
      <c r="D2960" s="1"/>
      <c r="E2960" s="1"/>
      <c r="F2960" s="1"/>
      <c r="G2960" s="1"/>
      <c r="H2960" s="1"/>
      <c r="J2960" s="1"/>
    </row>
    <row r="2961" spans="1:10">
      <c r="A2961" s="24" t="s">
        <v>27</v>
      </c>
      <c r="B2961" s="27" t="s">
        <v>73</v>
      </c>
      <c r="C2961" s="27" t="s">
        <v>74</v>
      </c>
      <c r="D2961" s="29" t="s">
        <v>75</v>
      </c>
      <c r="E2961" s="29" t="s">
        <v>76</v>
      </c>
      <c r="G2961" s="1"/>
      <c r="H2961" s="1"/>
      <c r="J2961" s="1"/>
    </row>
    <row r="2962" spans="1:10">
      <c r="A2962" s="3"/>
      <c r="B2962" s="31">
        <f>B2959+G2959</f>
        <v>-0.89</v>
      </c>
      <c r="C2962" s="31">
        <f>D2959+I2959</f>
        <v>-0.89000000000000012</v>
      </c>
      <c r="D2962" s="31">
        <f>C2959+H2959</f>
        <v>0</v>
      </c>
      <c r="E2962" s="31">
        <f>E2959+J2959</f>
        <v>0</v>
      </c>
      <c r="G2962" s="1"/>
      <c r="H2962" s="1"/>
      <c r="I2962" s="1"/>
      <c r="J2962" s="1"/>
    </row>
    <row r="2963" spans="1:10">
      <c r="A2963" s="3"/>
      <c r="B2963" s="1"/>
      <c r="C2963" s="1"/>
      <c r="D2963" s="1"/>
      <c r="E2963" s="1"/>
      <c r="F2963" s="1"/>
      <c r="G2963" s="1"/>
      <c r="H2963" s="1"/>
      <c r="I2963" s="1"/>
      <c r="J2963" s="1"/>
    </row>
    <row r="2964" spans="1:10">
      <c r="A2964" s="24" t="s">
        <v>28</v>
      </c>
      <c r="B2964" s="3" t="s">
        <v>7</v>
      </c>
      <c r="C2964" s="22" t="s">
        <v>8</v>
      </c>
      <c r="D2964" s="3" t="s">
        <v>9</v>
      </c>
      <c r="E2964" s="22" t="s">
        <v>10</v>
      </c>
      <c r="F2964" s="3" t="s">
        <v>11</v>
      </c>
      <c r="G2964" s="1"/>
      <c r="H2964" s="1"/>
      <c r="I2964" s="1"/>
      <c r="J2964" s="1"/>
    </row>
    <row r="2965" spans="1:10">
      <c r="A2965" s="3"/>
      <c r="B2965" s="40">
        <f>E2949</f>
        <v>31.399999999999991</v>
      </c>
      <c r="D2965" s="9">
        <f>(D2967*D2969/H2949)</f>
        <v>469.17162162162151</v>
      </c>
      <c r="F2965" s="40">
        <f>G2949</f>
        <v>31.399999999999991</v>
      </c>
      <c r="G2965" s="1"/>
      <c r="H2965" s="1"/>
      <c r="I2965" s="1"/>
      <c r="J2965" s="1"/>
    </row>
    <row r="2966" spans="1:10">
      <c r="A2966" s="3"/>
      <c r="B2966" s="3" t="s">
        <v>14</v>
      </c>
      <c r="C2966" s="22" t="s">
        <v>13</v>
      </c>
      <c r="D2966" s="3" t="s">
        <v>16</v>
      </c>
      <c r="E2966" s="22" t="s">
        <v>12</v>
      </c>
      <c r="F2966" s="3" t="s">
        <v>18</v>
      </c>
      <c r="G2966" s="1"/>
      <c r="H2966" s="1"/>
      <c r="I2966" s="1"/>
      <c r="J2966" s="1"/>
    </row>
    <row r="2967" spans="1:10">
      <c r="A2967" s="3"/>
      <c r="B2967" s="40">
        <f>D2949</f>
        <v>7.4000000000000021</v>
      </c>
      <c r="C2967" s="22" t="s">
        <v>17</v>
      </c>
      <c r="D2967" s="5">
        <f>F2967</f>
        <v>11.400000000000002</v>
      </c>
      <c r="E2967" s="22" t="s">
        <v>15</v>
      </c>
      <c r="F2967" s="40">
        <f>F2949</f>
        <v>11.400000000000002</v>
      </c>
      <c r="G2967" s="1"/>
      <c r="H2967" s="1"/>
      <c r="I2967" s="1"/>
      <c r="J2967" s="1"/>
    </row>
    <row r="2968" spans="1:10">
      <c r="A2968" s="3"/>
      <c r="B2968" s="3" t="s">
        <v>29</v>
      </c>
      <c r="C2968" s="22" t="s">
        <v>19</v>
      </c>
      <c r="D2968" s="3" t="s">
        <v>30</v>
      </c>
      <c r="E2968" s="22" t="s">
        <v>19</v>
      </c>
      <c r="F2968" s="3" t="s">
        <v>31</v>
      </c>
      <c r="G2968" s="1"/>
      <c r="H2968" s="1"/>
      <c r="I2968" s="1"/>
      <c r="J2968" s="1"/>
    </row>
    <row r="2969" spans="1:10">
      <c r="A2969" s="3"/>
      <c r="B2969" s="20">
        <f>B2956</f>
        <v>3.4216604054054037E-3</v>
      </c>
      <c r="C2969" s="1"/>
      <c r="D2969" s="20">
        <f>B2969</f>
        <v>3.4216604054054037E-3</v>
      </c>
      <c r="E2969" s="13"/>
      <c r="F2969" s="13">
        <f>H2949*(F2965+273.15)/F2967</f>
        <v>2.2210778070175428E-3</v>
      </c>
      <c r="G2969" s="1"/>
      <c r="H2969" s="1"/>
      <c r="I2969" s="1"/>
      <c r="J2969" s="1"/>
    </row>
    <row r="2970" spans="1:10">
      <c r="A2970" s="3"/>
      <c r="B2970" s="1"/>
      <c r="C2970" s="1"/>
      <c r="D2970" s="1"/>
      <c r="E2970" s="1"/>
      <c r="F2970" s="1"/>
      <c r="G2970" s="1"/>
      <c r="H2970" s="1"/>
      <c r="I2970" s="1"/>
      <c r="J2970" s="1"/>
    </row>
    <row r="2971" spans="1:10">
      <c r="A2971" s="24" t="s">
        <v>23</v>
      </c>
      <c r="B2971" s="27" t="s">
        <v>73</v>
      </c>
      <c r="C2971" s="29" t="s">
        <v>75</v>
      </c>
      <c r="D2971" s="27" t="s">
        <v>74</v>
      </c>
      <c r="E2971" s="29" t="s">
        <v>76</v>
      </c>
      <c r="F2971" s="11" t="s">
        <v>26</v>
      </c>
      <c r="G2971" s="27" t="s">
        <v>73</v>
      </c>
      <c r="H2971" s="29" t="s">
        <v>75</v>
      </c>
      <c r="I2971" s="27" t="s">
        <v>74</v>
      </c>
      <c r="J2971" s="29" t="s">
        <v>25</v>
      </c>
    </row>
    <row r="2972" spans="1:10">
      <c r="A2972" s="3"/>
      <c r="B2972" s="28">
        <f>H2949*(B2965+273.15)*(LN(D2969/B2969))</f>
        <v>0</v>
      </c>
      <c r="C2972" s="31">
        <f>(C2949*H2949*(D2965-(B2965+273.15)))*100</f>
        <v>3.4216604054054036</v>
      </c>
      <c r="D2972" s="31">
        <f>C2972+B2972</f>
        <v>3.4216604054054036</v>
      </c>
      <c r="E2972" s="31">
        <f>((C2949+1)*H2949*(D2965-(B2965+273.15)))*100</f>
        <v>4.7903245675675654</v>
      </c>
      <c r="F2972" s="1"/>
      <c r="G2972" s="31">
        <f>(H2949*((F2965+273.15)-D2965))*100</f>
        <v>-1.3686641621621614</v>
      </c>
      <c r="H2972" s="31">
        <f>(C2949*H2949*((F2965+273.15)-D2965))*100</f>
        <v>-3.4216604054054036</v>
      </c>
      <c r="I2972" s="31">
        <f>H2972+G2972</f>
        <v>-4.7903245675675645</v>
      </c>
      <c r="J2972" s="31">
        <f>((C2949+1)*H2949*((F2965+273.15)-D2965))*100</f>
        <v>-4.7903245675675654</v>
      </c>
    </row>
    <row r="2973" spans="1:10">
      <c r="A2973" s="3"/>
      <c r="B2973" s="1"/>
      <c r="C2973" s="1"/>
      <c r="D2973" s="1"/>
      <c r="E2973" s="1"/>
      <c r="F2973" s="1"/>
      <c r="G2973" s="1"/>
      <c r="I2973" s="1"/>
      <c r="J2973" s="1"/>
    </row>
    <row r="2974" spans="1:10">
      <c r="A2974" s="24" t="s">
        <v>27</v>
      </c>
      <c r="B2974" s="27" t="s">
        <v>73</v>
      </c>
      <c r="C2974" s="27" t="s">
        <v>74</v>
      </c>
      <c r="D2974" s="29" t="s">
        <v>75</v>
      </c>
      <c r="E2974" s="29" t="s">
        <v>76</v>
      </c>
      <c r="F2974" s="1"/>
      <c r="I2974" s="1"/>
      <c r="J2974" s="1"/>
    </row>
    <row r="2975" spans="1:10">
      <c r="A2975" s="3"/>
      <c r="B2975" s="31">
        <f>B2972+G2972</f>
        <v>-1.3686641621621614</v>
      </c>
      <c r="C2975" s="31">
        <f>D2972+I2972</f>
        <v>-1.3686641621621609</v>
      </c>
      <c r="D2975" s="28">
        <f>C2972+H2972</f>
        <v>0</v>
      </c>
      <c r="E2975" s="28">
        <f>E2972+J2972</f>
        <v>0</v>
      </c>
      <c r="F2975" s="1"/>
      <c r="H2975" s="1"/>
      <c r="I2975" s="1"/>
      <c r="J2975" s="1"/>
    </row>
    <row r="2977" spans="1:11">
      <c r="A2977" s="3" t="s">
        <v>0</v>
      </c>
      <c r="B2977" s="1"/>
      <c r="C2977" s="1"/>
      <c r="D2977" s="1"/>
      <c r="E2977" s="1"/>
      <c r="F2977" s="1"/>
      <c r="G2977" s="1"/>
      <c r="H2977" s="1"/>
      <c r="I2977" s="1"/>
      <c r="J2977" s="1"/>
    </row>
    <row r="2978" spans="1:11">
      <c r="A2978" s="24" t="s">
        <v>1</v>
      </c>
      <c r="B2978" s="3" t="s">
        <v>32</v>
      </c>
      <c r="C2978" s="3" t="s">
        <v>78</v>
      </c>
      <c r="D2978" s="3" t="s">
        <v>60</v>
      </c>
      <c r="E2978" s="3" t="s">
        <v>62</v>
      </c>
      <c r="F2978" s="3" t="s">
        <v>61</v>
      </c>
      <c r="G2978" s="22" t="s">
        <v>33</v>
      </c>
      <c r="H2978" s="46"/>
      <c r="I2978" s="46"/>
      <c r="J2978" s="46"/>
    </row>
    <row r="2979" spans="1:11">
      <c r="A2979" s="3"/>
      <c r="B2979" s="4" t="s">
        <v>34</v>
      </c>
      <c r="C2979" s="5">
        <f>K2979</f>
        <v>4.54</v>
      </c>
      <c r="D2979" s="5">
        <f>K2980</f>
        <v>15.56</v>
      </c>
      <c r="E2979" s="5">
        <f>K2981</f>
        <v>7.0309999999999997</v>
      </c>
      <c r="F2979" s="5">
        <f>K2982</f>
        <v>0.48199999999999998</v>
      </c>
      <c r="G2979" s="32" t="s">
        <v>35</v>
      </c>
      <c r="H2979" s="46"/>
      <c r="I2979" s="46"/>
      <c r="J2979" s="46"/>
      <c r="K2979" s="1">
        <v>4.54</v>
      </c>
    </row>
    <row r="2980" spans="1:11">
      <c r="A2980" s="3"/>
      <c r="B2980" s="1"/>
      <c r="C2980" s="1"/>
      <c r="D2980" s="1"/>
      <c r="E2980" s="1"/>
      <c r="F2980" s="1"/>
      <c r="G2980" s="1"/>
      <c r="H2980" s="46"/>
      <c r="I2980" s="46"/>
      <c r="J2980" s="46"/>
      <c r="K2980" s="1">
        <v>15.56</v>
      </c>
    </row>
    <row r="2981" spans="1:11">
      <c r="A2981" s="3" t="s">
        <v>81</v>
      </c>
      <c r="B2981" s="3" t="s">
        <v>36</v>
      </c>
      <c r="C2981" s="3" t="s">
        <v>37</v>
      </c>
      <c r="D2981" s="3" t="s">
        <v>38</v>
      </c>
      <c r="E2981" s="3" t="s">
        <v>39</v>
      </c>
      <c r="F2981" s="3"/>
      <c r="G2981" s="1"/>
      <c r="H2981" s="46"/>
      <c r="I2981" s="46"/>
      <c r="J2981" s="46"/>
      <c r="K2981" s="1">
        <v>7.0309999999999997</v>
      </c>
    </row>
    <row r="2982" spans="1:11">
      <c r="A2982" s="3"/>
      <c r="B2982" s="25">
        <f>ROUND(C2979*2.20462,2)</f>
        <v>10.01</v>
      </c>
      <c r="C2982" s="25">
        <f>ROUND(D2979*1.8+32,2)</f>
        <v>60.01</v>
      </c>
      <c r="D2982" s="25">
        <f>ROUND(E2979*(14.6959793/1.03326),2)</f>
        <v>100</v>
      </c>
      <c r="E2982" s="25">
        <f>ROUND(F2979*(3.28084^3),2)</f>
        <v>17.02</v>
      </c>
      <c r="F2982" s="13"/>
      <c r="G2982" s="1"/>
      <c r="H2982" s="46"/>
      <c r="I2982" s="46"/>
      <c r="J2982" s="46"/>
      <c r="K2982" s="1">
        <v>0.48199999999999998</v>
      </c>
    </row>
    <row r="2983" spans="1:11">
      <c r="A2983" s="3"/>
      <c r="B2983" s="25"/>
      <c r="C2983" s="23"/>
      <c r="D2983" s="23"/>
      <c r="E2983" s="25"/>
      <c r="G2983" s="1"/>
      <c r="H2983" s="46"/>
      <c r="I2983" s="46"/>
      <c r="J2983" s="46"/>
    </row>
    <row r="2984" spans="1:11">
      <c r="A2984" s="3" t="s">
        <v>82</v>
      </c>
      <c r="B2984" s="23">
        <f>ROUND(B2982,0)</f>
        <v>10</v>
      </c>
      <c r="C2984" s="23">
        <f>ROUND(C2982,0)</f>
        <v>60</v>
      </c>
      <c r="D2984" s="23">
        <f>ROUND(D2982,0)</f>
        <v>100</v>
      </c>
      <c r="E2984" s="23">
        <f>ROUND(E2982,0)</f>
        <v>17</v>
      </c>
      <c r="F2984" s="21"/>
      <c r="G2984" s="1"/>
      <c r="H2984" s="46"/>
      <c r="I2984" s="46"/>
      <c r="J2984" s="46"/>
    </row>
    <row r="2985" spans="1:11">
      <c r="A2985" s="3"/>
      <c r="B2985" s="25"/>
      <c r="C2985" s="23"/>
      <c r="D2985" s="23"/>
      <c r="E2985" s="25"/>
      <c r="G2985" s="1"/>
    </row>
    <row r="2986" spans="1:11">
      <c r="A2986" s="3" t="s">
        <v>40</v>
      </c>
      <c r="B2986" s="3" t="s">
        <v>37</v>
      </c>
      <c r="C2986" s="3" t="s">
        <v>98</v>
      </c>
      <c r="D2986" s="4" t="s">
        <v>97</v>
      </c>
      <c r="E2986" s="3" t="s">
        <v>96</v>
      </c>
      <c r="F2986" s="3" t="s">
        <v>95</v>
      </c>
      <c r="H2986" s="47" t="s">
        <v>89</v>
      </c>
      <c r="I2986" s="48"/>
      <c r="J2986" s="49"/>
    </row>
    <row r="2987" spans="1:11">
      <c r="A2987" s="3"/>
      <c r="B2987" s="17">
        <f>C2984</f>
        <v>60</v>
      </c>
      <c r="C2987" s="1">
        <v>0.25609999999999999</v>
      </c>
      <c r="D2987" s="1">
        <v>28.06</v>
      </c>
      <c r="E2987" s="1">
        <v>1.6029999999999999E-2</v>
      </c>
      <c r="F2987" s="1">
        <f>ROUND(E2984/B2984,3)</f>
        <v>1.7</v>
      </c>
      <c r="H2987" s="1"/>
      <c r="I2987" s="1"/>
      <c r="J2987" s="1"/>
    </row>
    <row r="2988" spans="1:11">
      <c r="A2988" s="3"/>
      <c r="B2988" s="3"/>
      <c r="C2988" s="1"/>
      <c r="D2988" s="1"/>
      <c r="E2988" s="1"/>
      <c r="F2988" s="1"/>
      <c r="G2988" s="1"/>
      <c r="H2988" s="1"/>
      <c r="I2988" s="1"/>
      <c r="J2988" s="1"/>
    </row>
    <row r="2989" spans="1:11">
      <c r="A2989" s="3"/>
      <c r="B2989" s="3" t="s">
        <v>38</v>
      </c>
      <c r="C2989" s="3" t="s">
        <v>38</v>
      </c>
      <c r="D2989" s="3" t="s">
        <v>45</v>
      </c>
      <c r="E2989" s="3" t="s">
        <v>46</v>
      </c>
      <c r="F2989" s="4" t="s">
        <v>47</v>
      </c>
      <c r="G2989" s="4" t="s">
        <v>48</v>
      </c>
      <c r="H2989" s="50" t="str">
        <f>IF(E2987=D2993,"líquido saturado",IF(E2987&lt;D2993,"líquido comprimido",IF(E2987&lt;E2993,"mezcla L+V",IF(E2987=E2993,"vapor saturado","vapor recalentado"))))</f>
        <v>líquido comprimido</v>
      </c>
      <c r="I2989" s="51"/>
      <c r="J2989" s="15" t="s">
        <v>99</v>
      </c>
    </row>
    <row r="2990" spans="1:11">
      <c r="A2990" s="3"/>
      <c r="B2990" s="17">
        <f>D2984</f>
        <v>100</v>
      </c>
      <c r="C2990" s="1">
        <v>96.16</v>
      </c>
      <c r="D2990" s="1">
        <v>1.771E-2</v>
      </c>
      <c r="E2990" s="1">
        <v>4.5979999999999999</v>
      </c>
      <c r="F2990" s="1">
        <v>295.27999999999997</v>
      </c>
      <c r="G2990" s="1">
        <v>1104.5999999999999</v>
      </c>
      <c r="J2990" s="1">
        <f>D2987</f>
        <v>28.06</v>
      </c>
    </row>
    <row r="2991" spans="1:11">
      <c r="A2991" s="3"/>
      <c r="B2991" s="1"/>
      <c r="C2991" s="1">
        <v>103.05</v>
      </c>
      <c r="D2991" s="1">
        <v>1.7760000000000001E-2</v>
      </c>
      <c r="E2991" s="1">
        <v>4.3070000000000004</v>
      </c>
      <c r="F2991" s="1">
        <v>300.47000000000003</v>
      </c>
      <c r="G2991" s="1">
        <v>1105.5999999999999</v>
      </c>
      <c r="H2991" s="35" t="s">
        <v>100</v>
      </c>
      <c r="I2991" s="34" t="str">
        <f>IF(F2987&gt;D2993,IF(F2987&lt;E2993,"mezcla L+V","vapor recalentado"),"líquido comprimido")</f>
        <v>mezcla L+V</v>
      </c>
      <c r="J2991" s="1"/>
    </row>
    <row r="2992" spans="1:11">
      <c r="A2992" s="3"/>
      <c r="B2992" s="1"/>
      <c r="C2992" s="1">
        <f>C2990-C2991</f>
        <v>-6.8900000000000006</v>
      </c>
      <c r="D2992" s="1">
        <f>D2990-D2991</f>
        <v>-5.0000000000001432E-5</v>
      </c>
      <c r="E2992" s="1">
        <f>E2990-E2991</f>
        <v>0.29099999999999948</v>
      </c>
      <c r="F2992" s="1">
        <f>F2990-F2991</f>
        <v>-5.1900000000000546</v>
      </c>
      <c r="G2992" s="1">
        <f>G2990-G2991</f>
        <v>-1</v>
      </c>
      <c r="H2992" s="1"/>
      <c r="I2992" s="1"/>
      <c r="J2992" s="1"/>
    </row>
    <row r="2993" spans="1:10">
      <c r="A2993" s="3"/>
      <c r="B2993" s="1"/>
      <c r="C2993" s="1"/>
      <c r="D2993" s="1">
        <f>ROUND(D2990+(D2992/C2992)*(B2990-C2990),4)</f>
        <v>1.77E-2</v>
      </c>
      <c r="E2993" s="1">
        <f>ROUND(E2990+(E2992/C2992)*(B2990-C2990),3)</f>
        <v>4.4359999999999999</v>
      </c>
      <c r="F2993" s="1">
        <f>ROUND(F2990+(F2992/C2992)*(B2990-C2990),2)</f>
        <v>298.17</v>
      </c>
      <c r="G2993" s="1">
        <f>ROUND(G2990+(G2992/C2992)*(B2990-C2990),1)</f>
        <v>1105.2</v>
      </c>
      <c r="H2993" s="1"/>
      <c r="I2993" s="1"/>
      <c r="J2993" s="1"/>
    </row>
    <row r="2994" spans="1:10">
      <c r="A2994" s="3"/>
      <c r="B2994" s="1"/>
      <c r="C2994" s="1"/>
      <c r="D2994" s="1"/>
      <c r="E2994" s="1"/>
      <c r="F2994" s="1"/>
      <c r="G2994" s="1"/>
      <c r="H2994" s="1"/>
      <c r="I2994" s="1"/>
      <c r="J2994" s="1"/>
    </row>
    <row r="2995" spans="1:10">
      <c r="A2995" s="3"/>
      <c r="B2995" s="3" t="s">
        <v>45</v>
      </c>
      <c r="C2995" s="3" t="s">
        <v>46</v>
      </c>
      <c r="D2995" s="3" t="s">
        <v>49</v>
      </c>
      <c r="E2995" s="15" t="s">
        <v>50</v>
      </c>
      <c r="F2995" s="11" t="s">
        <v>51</v>
      </c>
      <c r="G2995" s="16" t="s">
        <v>52</v>
      </c>
      <c r="H2995" s="4" t="s">
        <v>53</v>
      </c>
      <c r="I2995" s="4" t="s">
        <v>54</v>
      </c>
      <c r="J2995" s="1"/>
    </row>
    <row r="2996" spans="1:10">
      <c r="A2996" s="3"/>
      <c r="B2996" s="1">
        <f>D2993</f>
        <v>1.77E-2</v>
      </c>
      <c r="C2996" s="1">
        <f>E2993</f>
        <v>4.4359999999999999</v>
      </c>
      <c r="D2996" s="1">
        <f>ROUND(((F2987-B2996)/(C2996-B2996)),4)</f>
        <v>0.38080000000000003</v>
      </c>
      <c r="E2996" s="1">
        <f>ROUND((1-D2996)*F2993+G2993*D2996,1)</f>
        <v>605.5</v>
      </c>
      <c r="F2996" s="1"/>
      <c r="G2996" s="1">
        <f>(E2996-J2990)</f>
        <v>577.44000000000005</v>
      </c>
      <c r="H2996" s="1">
        <f>ROUND(D2984*(F2987-E2987)*(0.000947831/0.737562)*144,2)</f>
        <v>31.16</v>
      </c>
      <c r="I2996" s="1">
        <f>G2996+H2996</f>
        <v>608.6</v>
      </c>
      <c r="J2996" s="1"/>
    </row>
    <row r="2997" spans="1:10">
      <c r="A2997" s="3"/>
      <c r="E2997" s="1"/>
      <c r="F2997" s="1"/>
      <c r="G2997" s="1"/>
      <c r="H2997" s="1"/>
      <c r="I2997" s="1"/>
    </row>
    <row r="2998" spans="1:10">
      <c r="A2998" s="3"/>
      <c r="B2998" s="24" t="s">
        <v>55</v>
      </c>
      <c r="C2998" s="12" t="s">
        <v>56</v>
      </c>
      <c r="D2998" s="3" t="s">
        <v>90</v>
      </c>
      <c r="E2998" s="3" t="s">
        <v>91</v>
      </c>
      <c r="F2998" s="4" t="s">
        <v>92</v>
      </c>
      <c r="G2998" s="3" t="s">
        <v>93</v>
      </c>
      <c r="H2998" s="4" t="s">
        <v>94</v>
      </c>
      <c r="I2998" s="16" t="s">
        <v>52</v>
      </c>
      <c r="J2998" s="4" t="s">
        <v>53</v>
      </c>
    </row>
    <row r="2999" spans="1:10">
      <c r="A2999" s="3"/>
      <c r="B2999" s="14"/>
      <c r="C2999" s="21">
        <f>F2987</f>
        <v>1.7</v>
      </c>
      <c r="D2999" s="1">
        <v>1.7633000000000001</v>
      </c>
      <c r="E2999" s="1">
        <v>261.64999999999998</v>
      </c>
      <c r="F2999" s="1">
        <v>1116.2</v>
      </c>
      <c r="G2999" s="1">
        <f>E3002</f>
        <v>271.8</v>
      </c>
      <c r="H2999" s="1">
        <f>F3002</f>
        <v>1116.5</v>
      </c>
      <c r="I2999" s="1">
        <f>(H2999-E2996)</f>
        <v>511</v>
      </c>
      <c r="J2999" s="1">
        <v>0</v>
      </c>
    </row>
    <row r="3000" spans="1:10">
      <c r="A3000" s="3"/>
      <c r="C3000" s="1"/>
      <c r="D3000" s="1">
        <v>1.6697</v>
      </c>
      <c r="E3000" s="1">
        <v>276.69</v>
      </c>
      <c r="F3000" s="1">
        <v>1116.7</v>
      </c>
      <c r="G3000" s="1"/>
      <c r="H3000" s="1"/>
      <c r="I3000" s="1"/>
      <c r="J3000" s="4"/>
    </row>
    <row r="3001" spans="1:10">
      <c r="A3001" s="3"/>
      <c r="C3001" s="1"/>
      <c r="D3001" s="1">
        <f>D2999-D3000</f>
        <v>9.3600000000000128E-2</v>
      </c>
      <c r="E3001" s="1">
        <f>E2999-E3000</f>
        <v>-15.04000000000002</v>
      </c>
      <c r="F3001" s="1">
        <f>F2999-F3000</f>
        <v>-0.5</v>
      </c>
      <c r="G3001" s="1"/>
      <c r="H3001" s="1"/>
      <c r="I3001" s="1"/>
      <c r="J3001" s="5"/>
    </row>
    <row r="3002" spans="1:10">
      <c r="A3002" s="3"/>
      <c r="B3002" s="1"/>
      <c r="C3002" s="1"/>
      <c r="D3002" s="1"/>
      <c r="E3002" s="1">
        <f>ROUND(E2999+(E3001/D3001)*(C2999-D2999),1)</f>
        <v>271.8</v>
      </c>
      <c r="F3002" s="1">
        <f>ROUND(F2999+(F3001/D3001)*(C2999-D2999),1)</f>
        <v>1116.5</v>
      </c>
      <c r="G3002" s="1"/>
      <c r="H3002" s="1"/>
      <c r="I3002" s="1"/>
      <c r="J3002" s="5"/>
    </row>
    <row r="3003" spans="1:10">
      <c r="A3003" s="3"/>
    </row>
    <row r="3004" spans="1:10">
      <c r="A3004" s="3"/>
      <c r="B3004" s="4" t="s">
        <v>54</v>
      </c>
    </row>
    <row r="3005" spans="1:10">
      <c r="A3005" s="3"/>
      <c r="B3005" s="1">
        <f>I2999</f>
        <v>511</v>
      </c>
      <c r="I3005" s="5"/>
      <c r="J3005" s="5"/>
    </row>
    <row r="3006" spans="1:10">
      <c r="A3006" s="3"/>
      <c r="I3006" s="5"/>
      <c r="J3006" s="5"/>
    </row>
    <row r="3007" spans="1:10">
      <c r="A3007" s="3" t="s">
        <v>79</v>
      </c>
      <c r="B3007" s="27" t="s">
        <v>57</v>
      </c>
      <c r="C3007" s="27" t="s">
        <v>71</v>
      </c>
      <c r="D3007" s="27" t="s">
        <v>69</v>
      </c>
      <c r="E3007" s="27" t="s">
        <v>68</v>
      </c>
      <c r="F3007" s="27" t="s">
        <v>70</v>
      </c>
      <c r="G3007" s="27" t="s">
        <v>72</v>
      </c>
    </row>
    <row r="3008" spans="1:10">
      <c r="A3008" s="3"/>
      <c r="B3008" s="28">
        <f>G2999</f>
        <v>271.8</v>
      </c>
      <c r="C3008" s="28">
        <f>ROUND((I2996+B3005)*B2984,1)</f>
        <v>11196</v>
      </c>
      <c r="D3008" s="28">
        <f>ROUND((H2996+J2999)*B2984,1)</f>
        <v>311.60000000000002</v>
      </c>
      <c r="E3008" s="28">
        <f>ROUND(B3008*(100/14.50381),1)</f>
        <v>1874</v>
      </c>
      <c r="F3008" s="28">
        <f>ROUND(D3008*(1/0.947831),1)</f>
        <v>328.8</v>
      </c>
      <c r="G3008" s="28">
        <f>ROUND(C3008*(1/0.947831),1)</f>
        <v>11812.2</v>
      </c>
    </row>
    <row r="3010" spans="1:11">
      <c r="A3010" s="3" t="s">
        <v>189</v>
      </c>
    </row>
    <row r="3011" spans="1:11">
      <c r="A3011" s="3" t="s">
        <v>59</v>
      </c>
      <c r="B3011" s="1"/>
      <c r="C3011" s="1"/>
      <c r="D3011" s="1"/>
      <c r="E3011" s="1"/>
      <c r="F3011" s="1"/>
      <c r="G3011" s="1"/>
      <c r="H3011" s="1"/>
      <c r="I3011" s="1"/>
    </row>
    <row r="3012" spans="1:11">
      <c r="A3012" s="24" t="s">
        <v>1</v>
      </c>
      <c r="B3012" s="3" t="s">
        <v>2</v>
      </c>
      <c r="C3012" s="3" t="s">
        <v>3</v>
      </c>
      <c r="D3012" s="3" t="s">
        <v>14</v>
      </c>
      <c r="E3012" s="3" t="s">
        <v>7</v>
      </c>
      <c r="F3012" s="3" t="s">
        <v>151</v>
      </c>
      <c r="G3012" s="3" t="s">
        <v>11</v>
      </c>
      <c r="H3012" s="19" t="s">
        <v>77</v>
      </c>
    </row>
    <row r="3013" spans="1:11">
      <c r="A3013" s="3"/>
      <c r="B3013" s="3" t="s">
        <v>5</v>
      </c>
      <c r="C3013" s="6">
        <v>2.5</v>
      </c>
      <c r="D3013" s="1">
        <f>K3013</f>
        <v>6.8000000000000025</v>
      </c>
      <c r="E3013" s="18">
        <f>K3014</f>
        <v>30.79999999999999</v>
      </c>
      <c r="F3013" s="8">
        <f>K3015</f>
        <v>10.800000000000002</v>
      </c>
      <c r="G3013" s="1">
        <f>K3016</f>
        <v>30.79999999999999</v>
      </c>
      <c r="H3013" s="7">
        <v>8.3139999999999993E-5</v>
      </c>
      <c r="K3013" s="1">
        <f>'ITEM Nº1'!I31</f>
        <v>6.8000000000000025</v>
      </c>
    </row>
    <row r="3014" spans="1:11">
      <c r="A3014" s="3"/>
      <c r="B3014" s="1"/>
      <c r="C3014" s="1"/>
      <c r="D3014" s="5"/>
      <c r="E3014" s="4"/>
      <c r="F3014" s="5"/>
      <c r="K3014" s="1">
        <f>'ITEM Nº1'!I32</f>
        <v>30.79999999999999</v>
      </c>
    </row>
    <row r="3015" spans="1:11">
      <c r="A3015" s="24" t="s">
        <v>6</v>
      </c>
      <c r="B3015" s="3" t="s">
        <v>200</v>
      </c>
      <c r="C3015" s="22" t="s">
        <v>8</v>
      </c>
      <c r="D3015" s="3" t="s">
        <v>9</v>
      </c>
      <c r="E3015" s="22" t="s">
        <v>10</v>
      </c>
      <c r="F3015" s="3" t="s">
        <v>11</v>
      </c>
      <c r="H3015" s="1"/>
      <c r="K3015" s="1">
        <f>'ITEM Nº1'!I33</f>
        <v>10.800000000000002</v>
      </c>
    </row>
    <row r="3016" spans="1:11">
      <c r="A3016" s="3"/>
      <c r="B3016" s="40">
        <f>E3013</f>
        <v>30.79999999999999</v>
      </c>
      <c r="D3016" s="9">
        <f>((D3018*D3020)/H3013)</f>
        <v>191.37592592592597</v>
      </c>
      <c r="F3016" s="40">
        <f>G3013</f>
        <v>30.79999999999999</v>
      </c>
      <c r="K3016" s="1">
        <f>'ITEM Nº1'!I34</f>
        <v>30.79999999999999</v>
      </c>
    </row>
    <row r="3017" spans="1:11">
      <c r="A3017" s="3"/>
      <c r="B3017" s="3" t="s">
        <v>201</v>
      </c>
      <c r="C3017" s="22" t="s">
        <v>12</v>
      </c>
      <c r="D3017" s="3" t="s">
        <v>80</v>
      </c>
      <c r="E3017" s="22" t="s">
        <v>13</v>
      </c>
      <c r="F3017" s="3" t="s">
        <v>151</v>
      </c>
    </row>
    <row r="3018" spans="1:11">
      <c r="A3018" s="3"/>
      <c r="B3018" s="40">
        <f>D3013</f>
        <v>6.8000000000000025</v>
      </c>
      <c r="C3018" s="22" t="s">
        <v>15</v>
      </c>
      <c r="D3018" s="5">
        <f>B3018</f>
        <v>6.8000000000000025</v>
      </c>
      <c r="E3018" s="22" t="s">
        <v>17</v>
      </c>
      <c r="F3018" s="40">
        <f>F3013</f>
        <v>10.800000000000002</v>
      </c>
    </row>
    <row r="3019" spans="1:11">
      <c r="A3019" s="3"/>
      <c r="B3019" s="3" t="s">
        <v>29</v>
      </c>
      <c r="C3019" s="22" t="s">
        <v>19</v>
      </c>
      <c r="D3019" s="3" t="s">
        <v>30</v>
      </c>
      <c r="E3019" s="22" t="s">
        <v>19</v>
      </c>
      <c r="F3019" s="3" t="s">
        <v>31</v>
      </c>
    </row>
    <row r="3020" spans="1:11">
      <c r="A3020" s="3"/>
      <c r="B3020" s="10">
        <f>(H3013*(B3016+273.15)/B3018)</f>
        <v>3.716235735294116E-3</v>
      </c>
      <c r="C3020" s="10"/>
      <c r="D3020" s="10">
        <f>F3020</f>
        <v>2.339852129629629E-3</v>
      </c>
      <c r="E3020" s="10"/>
      <c r="F3020" s="10">
        <f>(H3013*(F3016+273.15)/F3018)</f>
        <v>2.339852129629629E-3</v>
      </c>
    </row>
    <row r="3021" spans="1:11">
      <c r="A3021" s="3"/>
      <c r="B3021" s="1"/>
      <c r="C3021" s="1"/>
      <c r="D3021" s="1"/>
      <c r="E3021" s="1"/>
      <c r="F3021" s="1"/>
      <c r="G3021" s="1"/>
      <c r="H3021" s="1"/>
      <c r="I3021" s="1"/>
      <c r="J3021" s="1"/>
    </row>
    <row r="3022" spans="1:11">
      <c r="A3022" s="24" t="s">
        <v>23</v>
      </c>
      <c r="B3022" s="27" t="s">
        <v>73</v>
      </c>
      <c r="C3022" s="29" t="s">
        <v>75</v>
      </c>
      <c r="D3022" s="27" t="s">
        <v>74</v>
      </c>
      <c r="E3022" s="29" t="s">
        <v>76</v>
      </c>
      <c r="F3022" s="11" t="s">
        <v>26</v>
      </c>
      <c r="G3022" s="27" t="s">
        <v>73</v>
      </c>
      <c r="H3022" s="29" t="s">
        <v>75</v>
      </c>
      <c r="I3022" s="27" t="s">
        <v>24</v>
      </c>
      <c r="J3022" s="29" t="s">
        <v>76</v>
      </c>
    </row>
    <row r="3023" spans="1:11">
      <c r="A3023" s="3"/>
      <c r="B3023" s="31">
        <f>ROUND((H3013*(D3016-(B3016+273.15)))*(1/0.01),2)</f>
        <v>-0.94</v>
      </c>
      <c r="C3023" s="31">
        <f>ROUND((C3013*H3013*(D3016-(B3016+273.15)))*(1/0.01),2)</f>
        <v>-2.34</v>
      </c>
      <c r="D3023" s="31">
        <f>C3023+B3023</f>
        <v>-3.28</v>
      </c>
      <c r="E3023" s="31">
        <f>ROUND(((C3013+1)*H3013*(D3016-(B3016+273.15)))*(1/0.01),2)</f>
        <v>-3.28</v>
      </c>
      <c r="F3023" s="10"/>
      <c r="G3023" s="31">
        <f>ROUND(H3013*(F3016+273.15)*(LN(F3020/D3020)),2)</f>
        <v>0</v>
      </c>
      <c r="H3023" s="31">
        <f>ROUND((C3013*H3013*((F3016+273.15)-D3016))*100,2)</f>
        <v>2.34</v>
      </c>
      <c r="I3023" s="31">
        <f>H3023+G3023</f>
        <v>2.34</v>
      </c>
      <c r="J3023" s="31">
        <f>ROUND(((C3013+1)*H3013*((F3016+273.15)-D3016))*100,2)</f>
        <v>3.28</v>
      </c>
    </row>
    <row r="3024" spans="1:11">
      <c r="A3024" s="3"/>
      <c r="B3024" s="1"/>
      <c r="C3024" s="1"/>
      <c r="D3024" s="1"/>
      <c r="E3024" s="1"/>
      <c r="F3024" s="1"/>
      <c r="G3024" s="1"/>
      <c r="H3024" s="1"/>
      <c r="J3024" s="1"/>
    </row>
    <row r="3025" spans="1:10">
      <c r="A3025" s="24" t="s">
        <v>27</v>
      </c>
      <c r="B3025" s="27" t="s">
        <v>73</v>
      </c>
      <c r="C3025" s="27" t="s">
        <v>74</v>
      </c>
      <c r="D3025" s="29" t="s">
        <v>75</v>
      </c>
      <c r="E3025" s="29" t="s">
        <v>76</v>
      </c>
      <c r="G3025" s="1"/>
      <c r="H3025" s="1"/>
      <c r="J3025" s="1"/>
    </row>
    <row r="3026" spans="1:10">
      <c r="A3026" s="3"/>
      <c r="B3026" s="31">
        <f>B3023+G3023</f>
        <v>-0.94</v>
      </c>
      <c r="C3026" s="31">
        <f>D3023+I3023</f>
        <v>-0.94</v>
      </c>
      <c r="D3026" s="31">
        <f>C3023+H3023</f>
        <v>0</v>
      </c>
      <c r="E3026" s="31">
        <f>E3023+J3023</f>
        <v>0</v>
      </c>
      <c r="G3026" s="1"/>
      <c r="H3026" s="1"/>
      <c r="I3026" s="1"/>
      <c r="J3026" s="1"/>
    </row>
    <row r="3027" spans="1:10">
      <c r="A3027" s="3"/>
      <c r="B3027" s="1"/>
      <c r="C3027" s="1"/>
      <c r="D3027" s="1"/>
      <c r="E3027" s="1"/>
      <c r="F3027" s="1"/>
      <c r="G3027" s="1"/>
      <c r="H3027" s="1"/>
      <c r="I3027" s="1"/>
      <c r="J3027" s="1"/>
    </row>
    <row r="3028" spans="1:10">
      <c r="A3028" s="24" t="s">
        <v>28</v>
      </c>
      <c r="B3028" s="3" t="s">
        <v>7</v>
      </c>
      <c r="C3028" s="22" t="s">
        <v>8</v>
      </c>
      <c r="D3028" s="3" t="s">
        <v>9</v>
      </c>
      <c r="E3028" s="22" t="s">
        <v>10</v>
      </c>
      <c r="F3028" s="3" t="s">
        <v>11</v>
      </c>
      <c r="G3028" s="1"/>
      <c r="H3028" s="1"/>
      <c r="I3028" s="1"/>
      <c r="J3028" s="1"/>
    </row>
    <row r="3029" spans="1:10">
      <c r="A3029" s="3"/>
      <c r="B3029" s="40">
        <f>E3013</f>
        <v>30.79999999999999</v>
      </c>
      <c r="D3029" s="9">
        <f>(D3031*D3033/H3013)</f>
        <v>482.74411764705872</v>
      </c>
      <c r="F3029" s="40">
        <f>G3013</f>
        <v>30.79999999999999</v>
      </c>
      <c r="G3029" s="1"/>
      <c r="H3029" s="1"/>
      <c r="I3029" s="1"/>
      <c r="J3029" s="1"/>
    </row>
    <row r="3030" spans="1:10">
      <c r="A3030" s="3"/>
      <c r="B3030" s="3" t="s">
        <v>14</v>
      </c>
      <c r="C3030" s="22" t="s">
        <v>13</v>
      </c>
      <c r="D3030" s="3" t="s">
        <v>16</v>
      </c>
      <c r="E3030" s="22" t="s">
        <v>12</v>
      </c>
      <c r="F3030" s="3" t="s">
        <v>18</v>
      </c>
      <c r="G3030" s="1"/>
      <c r="H3030" s="1"/>
      <c r="I3030" s="1"/>
      <c r="J3030" s="1"/>
    </row>
    <row r="3031" spans="1:10">
      <c r="A3031" s="3"/>
      <c r="B3031" s="40">
        <f>D3013</f>
        <v>6.8000000000000025</v>
      </c>
      <c r="C3031" s="22" t="s">
        <v>17</v>
      </c>
      <c r="D3031" s="5">
        <f>F3031</f>
        <v>10.800000000000002</v>
      </c>
      <c r="E3031" s="22" t="s">
        <v>15</v>
      </c>
      <c r="F3031" s="40">
        <f>F3013</f>
        <v>10.800000000000002</v>
      </c>
      <c r="G3031" s="1"/>
      <c r="H3031" s="1"/>
      <c r="I3031" s="1"/>
      <c r="J3031" s="1"/>
    </row>
    <row r="3032" spans="1:10">
      <c r="A3032" s="3"/>
      <c r="B3032" s="3" t="s">
        <v>29</v>
      </c>
      <c r="C3032" s="22" t="s">
        <v>19</v>
      </c>
      <c r="D3032" s="3" t="s">
        <v>30</v>
      </c>
      <c r="E3032" s="22" t="s">
        <v>19</v>
      </c>
      <c r="F3032" s="3" t="s">
        <v>31</v>
      </c>
      <c r="G3032" s="1"/>
      <c r="H3032" s="1"/>
      <c r="I3032" s="1"/>
      <c r="J3032" s="1"/>
    </row>
    <row r="3033" spans="1:10">
      <c r="A3033" s="3"/>
      <c r="B3033" s="20">
        <f>B3020</f>
        <v>3.716235735294116E-3</v>
      </c>
      <c r="C3033" s="1"/>
      <c r="D3033" s="20">
        <f>B3033</f>
        <v>3.716235735294116E-3</v>
      </c>
      <c r="E3033" s="13"/>
      <c r="F3033" s="13">
        <f>H3013*(F3029+273.15)/F3031</f>
        <v>2.339852129629629E-3</v>
      </c>
      <c r="G3033" s="1"/>
      <c r="H3033" s="1"/>
      <c r="I3033" s="1"/>
      <c r="J3033" s="1"/>
    </row>
    <row r="3034" spans="1:10">
      <c r="A3034" s="3"/>
      <c r="B3034" s="1"/>
      <c r="C3034" s="1"/>
      <c r="D3034" s="1"/>
      <c r="E3034" s="1"/>
      <c r="F3034" s="1"/>
      <c r="G3034" s="1"/>
      <c r="H3034" s="1"/>
      <c r="I3034" s="1"/>
      <c r="J3034" s="1"/>
    </row>
    <row r="3035" spans="1:10">
      <c r="A3035" s="24" t="s">
        <v>23</v>
      </c>
      <c r="B3035" s="27" t="s">
        <v>73</v>
      </c>
      <c r="C3035" s="29" t="s">
        <v>75</v>
      </c>
      <c r="D3035" s="27" t="s">
        <v>74</v>
      </c>
      <c r="E3035" s="29" t="s">
        <v>76</v>
      </c>
      <c r="F3035" s="11" t="s">
        <v>26</v>
      </c>
      <c r="G3035" s="27" t="s">
        <v>73</v>
      </c>
      <c r="H3035" s="29" t="s">
        <v>75</v>
      </c>
      <c r="I3035" s="27" t="s">
        <v>74</v>
      </c>
      <c r="J3035" s="29" t="s">
        <v>25</v>
      </c>
    </row>
    <row r="3036" spans="1:10">
      <c r="A3036" s="3"/>
      <c r="B3036" s="28">
        <f>H3013*(B3029+273.15)*(LN(D3033/B3033))</f>
        <v>0</v>
      </c>
      <c r="C3036" s="31">
        <f>(C3013*H3013*(D3029-(B3029+273.15)))*100</f>
        <v>3.7162357352941155</v>
      </c>
      <c r="D3036" s="31">
        <f>C3036+B3036</f>
        <v>3.7162357352941155</v>
      </c>
      <c r="E3036" s="31">
        <f>((C3013+1)*H3013*(D3029-(B3029+273.15)))*100</f>
        <v>5.2027300294117618</v>
      </c>
      <c r="F3036" s="1"/>
      <c r="G3036" s="31">
        <f>(H3013*((F3029+273.15)-D3029))*100</f>
        <v>-1.4864942941176462</v>
      </c>
      <c r="H3036" s="31">
        <f>(C3013*H3013*((F3029+273.15)-D3029))*100</f>
        <v>-3.7162357352941155</v>
      </c>
      <c r="I3036" s="31">
        <f>H3036+G3036</f>
        <v>-5.2027300294117618</v>
      </c>
      <c r="J3036" s="31">
        <f>((C3013+1)*H3013*((F3029+273.15)-D3029))*100</f>
        <v>-5.2027300294117618</v>
      </c>
    </row>
    <row r="3037" spans="1:10">
      <c r="A3037" s="3"/>
      <c r="B3037" s="1"/>
      <c r="C3037" s="1"/>
      <c r="D3037" s="1"/>
      <c r="E3037" s="1"/>
      <c r="F3037" s="1"/>
      <c r="G3037" s="1"/>
      <c r="I3037" s="1"/>
      <c r="J3037" s="1"/>
    </row>
    <row r="3038" spans="1:10">
      <c r="A3038" s="24" t="s">
        <v>27</v>
      </c>
      <c r="B3038" s="27" t="s">
        <v>73</v>
      </c>
      <c r="C3038" s="27" t="s">
        <v>74</v>
      </c>
      <c r="D3038" s="29" t="s">
        <v>75</v>
      </c>
      <c r="E3038" s="29" t="s">
        <v>76</v>
      </c>
      <c r="F3038" s="1"/>
      <c r="I3038" s="1"/>
      <c r="J3038" s="1"/>
    </row>
    <row r="3039" spans="1:10">
      <c r="A3039" s="3"/>
      <c r="B3039" s="31">
        <f>B3036+G3036</f>
        <v>-1.4864942941176462</v>
      </c>
      <c r="C3039" s="31">
        <f>D3036+I3036</f>
        <v>-1.4864942941176462</v>
      </c>
      <c r="D3039" s="28">
        <f>C3036+H3036</f>
        <v>0</v>
      </c>
      <c r="E3039" s="28">
        <f>E3036+J3036</f>
        <v>0</v>
      </c>
      <c r="F3039" s="1"/>
      <c r="H3039" s="1"/>
      <c r="I3039" s="1"/>
      <c r="J3039" s="1"/>
    </row>
    <row r="3041" spans="1:11">
      <c r="A3041" s="3" t="s">
        <v>0</v>
      </c>
      <c r="B3041" s="1"/>
      <c r="C3041" s="1"/>
      <c r="D3041" s="1"/>
      <c r="E3041" s="1"/>
      <c r="F3041" s="1"/>
      <c r="G3041" s="1"/>
      <c r="H3041" s="1"/>
      <c r="I3041" s="1"/>
      <c r="J3041" s="1"/>
    </row>
    <row r="3042" spans="1:11">
      <c r="A3042" s="24" t="s">
        <v>1</v>
      </c>
      <c r="B3042" s="3" t="s">
        <v>32</v>
      </c>
      <c r="C3042" s="3" t="s">
        <v>78</v>
      </c>
      <c r="D3042" s="3" t="s">
        <v>60</v>
      </c>
      <c r="E3042" s="3" t="s">
        <v>62</v>
      </c>
      <c r="F3042" s="3" t="s">
        <v>61</v>
      </c>
      <c r="G3042" s="22" t="s">
        <v>33</v>
      </c>
      <c r="H3042" s="46"/>
      <c r="I3042" s="46"/>
      <c r="J3042" s="46"/>
    </row>
    <row r="3043" spans="1:11">
      <c r="A3043" s="3"/>
      <c r="B3043" s="4" t="s">
        <v>34</v>
      </c>
      <c r="C3043" s="5">
        <f>K3043</f>
        <v>4.54</v>
      </c>
      <c r="D3043" s="5">
        <f>K3044</f>
        <v>15.56</v>
      </c>
      <c r="E3043" s="5">
        <f>K3045</f>
        <v>7.0309999999999997</v>
      </c>
      <c r="F3043" s="5">
        <f>K3046</f>
        <v>0.48199999999999998</v>
      </c>
      <c r="G3043" s="32" t="s">
        <v>35</v>
      </c>
      <c r="H3043" s="46"/>
      <c r="I3043" s="46"/>
      <c r="J3043" s="46"/>
      <c r="K3043" s="1">
        <v>4.54</v>
      </c>
    </row>
    <row r="3044" spans="1:11">
      <c r="A3044" s="3"/>
      <c r="B3044" s="1"/>
      <c r="C3044" s="1"/>
      <c r="D3044" s="1"/>
      <c r="E3044" s="1"/>
      <c r="F3044" s="1"/>
      <c r="G3044" s="1"/>
      <c r="H3044" s="46"/>
      <c r="I3044" s="46"/>
      <c r="J3044" s="46"/>
      <c r="K3044" s="1">
        <v>15.56</v>
      </c>
    </row>
    <row r="3045" spans="1:11">
      <c r="A3045" s="3" t="s">
        <v>81</v>
      </c>
      <c r="B3045" s="3" t="s">
        <v>36</v>
      </c>
      <c r="C3045" s="3" t="s">
        <v>37</v>
      </c>
      <c r="D3045" s="3" t="s">
        <v>38</v>
      </c>
      <c r="E3045" s="3" t="s">
        <v>39</v>
      </c>
      <c r="F3045" s="3"/>
      <c r="G3045" s="1"/>
      <c r="H3045" s="46"/>
      <c r="I3045" s="46"/>
      <c r="J3045" s="46"/>
      <c r="K3045" s="1">
        <v>7.0309999999999997</v>
      </c>
    </row>
    <row r="3046" spans="1:11">
      <c r="A3046" s="3"/>
      <c r="B3046" s="25">
        <f>ROUND(C3043*2.20462,2)</f>
        <v>10.01</v>
      </c>
      <c r="C3046" s="25">
        <f>ROUND(D3043*1.8+32,2)</f>
        <v>60.01</v>
      </c>
      <c r="D3046" s="25">
        <f>ROUND(E3043*(14.6959793/1.03326),2)</f>
        <v>100</v>
      </c>
      <c r="E3046" s="25">
        <f>ROUND(F3043*(3.28084^3),2)</f>
        <v>17.02</v>
      </c>
      <c r="F3046" s="13"/>
      <c r="G3046" s="1"/>
      <c r="H3046" s="46"/>
      <c r="I3046" s="46"/>
      <c r="J3046" s="46"/>
      <c r="K3046" s="1">
        <v>0.48199999999999998</v>
      </c>
    </row>
    <row r="3047" spans="1:11">
      <c r="A3047" s="3"/>
      <c r="B3047" s="25"/>
      <c r="C3047" s="23"/>
      <c r="D3047" s="23"/>
      <c r="E3047" s="25"/>
      <c r="G3047" s="1"/>
      <c r="H3047" s="46"/>
      <c r="I3047" s="46"/>
      <c r="J3047" s="46"/>
    </row>
    <row r="3048" spans="1:11">
      <c r="A3048" s="3" t="s">
        <v>82</v>
      </c>
      <c r="B3048" s="23">
        <f>ROUND(B3046,0)</f>
        <v>10</v>
      </c>
      <c r="C3048" s="23">
        <f>ROUND(C3046,0)</f>
        <v>60</v>
      </c>
      <c r="D3048" s="23">
        <f>ROUND(D3046,0)</f>
        <v>100</v>
      </c>
      <c r="E3048" s="23">
        <f>ROUND(E3046,0)</f>
        <v>17</v>
      </c>
      <c r="F3048" s="21"/>
      <c r="G3048" s="1"/>
      <c r="H3048" s="46"/>
      <c r="I3048" s="46"/>
      <c r="J3048" s="46"/>
    </row>
    <row r="3049" spans="1:11">
      <c r="A3049" s="3"/>
      <c r="B3049" s="25"/>
      <c r="C3049" s="23"/>
      <c r="D3049" s="23"/>
      <c r="E3049" s="25"/>
      <c r="G3049" s="1"/>
    </row>
    <row r="3050" spans="1:11">
      <c r="A3050" s="3" t="s">
        <v>40</v>
      </c>
      <c r="B3050" s="3" t="s">
        <v>37</v>
      </c>
      <c r="C3050" s="3" t="s">
        <v>98</v>
      </c>
      <c r="D3050" s="4" t="s">
        <v>97</v>
      </c>
      <c r="E3050" s="3" t="s">
        <v>96</v>
      </c>
      <c r="F3050" s="3" t="s">
        <v>95</v>
      </c>
      <c r="H3050" s="47" t="s">
        <v>89</v>
      </c>
      <c r="I3050" s="48"/>
      <c r="J3050" s="49"/>
    </row>
    <row r="3051" spans="1:11">
      <c r="A3051" s="3"/>
      <c r="B3051" s="17">
        <f>C3048</f>
        <v>60</v>
      </c>
      <c r="C3051" s="1">
        <v>0.25609999999999999</v>
      </c>
      <c r="D3051" s="1">
        <v>28.06</v>
      </c>
      <c r="E3051" s="1">
        <v>1.6029999999999999E-2</v>
      </c>
      <c r="F3051" s="1">
        <f>ROUND(E3048/B3048,3)</f>
        <v>1.7</v>
      </c>
      <c r="H3051" s="1"/>
      <c r="I3051" s="1"/>
      <c r="J3051" s="1"/>
    </row>
    <row r="3052" spans="1:11">
      <c r="A3052" s="3"/>
      <c r="B3052" s="3"/>
      <c r="C3052" s="1"/>
      <c r="D3052" s="1"/>
      <c r="E3052" s="1"/>
      <c r="F3052" s="1"/>
      <c r="G3052" s="1"/>
      <c r="H3052" s="1"/>
      <c r="I3052" s="1"/>
      <c r="J3052" s="1"/>
    </row>
    <row r="3053" spans="1:11">
      <c r="A3053" s="3"/>
      <c r="B3053" s="3" t="s">
        <v>38</v>
      </c>
      <c r="C3053" s="3" t="s">
        <v>38</v>
      </c>
      <c r="D3053" s="3" t="s">
        <v>45</v>
      </c>
      <c r="E3053" s="3" t="s">
        <v>46</v>
      </c>
      <c r="F3053" s="4" t="s">
        <v>47</v>
      </c>
      <c r="G3053" s="4" t="s">
        <v>48</v>
      </c>
      <c r="H3053" s="50" t="str">
        <f>IF(E3051=D3057,"líquido saturado",IF(E3051&lt;D3057,"líquido comprimido",IF(E3051&lt;E3057,"mezcla L+V",IF(E3051=E3057,"vapor saturado","vapor recalentado"))))</f>
        <v>líquido comprimido</v>
      </c>
      <c r="I3053" s="51"/>
      <c r="J3053" s="15" t="s">
        <v>99</v>
      </c>
    </row>
    <row r="3054" spans="1:11">
      <c r="A3054" s="3"/>
      <c r="B3054" s="17">
        <f>D3048</f>
        <v>100</v>
      </c>
      <c r="C3054" s="1">
        <v>96.16</v>
      </c>
      <c r="D3054" s="1">
        <v>1.771E-2</v>
      </c>
      <c r="E3054" s="1">
        <v>4.5979999999999999</v>
      </c>
      <c r="F3054" s="1">
        <v>295.27999999999997</v>
      </c>
      <c r="G3054" s="1">
        <v>1104.5999999999999</v>
      </c>
      <c r="J3054" s="1">
        <f>D3051</f>
        <v>28.06</v>
      </c>
    </row>
    <row r="3055" spans="1:11">
      <c r="A3055" s="3"/>
      <c r="B3055" s="1"/>
      <c r="C3055" s="1">
        <v>103.05</v>
      </c>
      <c r="D3055" s="1">
        <v>1.7760000000000001E-2</v>
      </c>
      <c r="E3055" s="1">
        <v>4.3070000000000004</v>
      </c>
      <c r="F3055" s="1">
        <v>300.47000000000003</v>
      </c>
      <c r="G3055" s="1">
        <v>1105.5999999999999</v>
      </c>
      <c r="H3055" s="35" t="s">
        <v>100</v>
      </c>
      <c r="I3055" s="34" t="str">
        <f>IF(F3051&gt;D3057,IF(F3051&lt;E3057,"mezcla L+V","vapor recalentado"),"líquido comprimido")</f>
        <v>mezcla L+V</v>
      </c>
      <c r="J3055" s="1"/>
    </row>
    <row r="3056" spans="1:11">
      <c r="A3056" s="3"/>
      <c r="B3056" s="1"/>
      <c r="C3056" s="1">
        <f>C3054-C3055</f>
        <v>-6.8900000000000006</v>
      </c>
      <c r="D3056" s="1">
        <f>D3054-D3055</f>
        <v>-5.0000000000001432E-5</v>
      </c>
      <c r="E3056" s="1">
        <f>E3054-E3055</f>
        <v>0.29099999999999948</v>
      </c>
      <c r="F3056" s="1">
        <f>F3054-F3055</f>
        <v>-5.1900000000000546</v>
      </c>
      <c r="G3056" s="1">
        <f>G3054-G3055</f>
        <v>-1</v>
      </c>
      <c r="H3056" s="1"/>
      <c r="I3056" s="1"/>
      <c r="J3056" s="1"/>
    </row>
    <row r="3057" spans="1:10">
      <c r="A3057" s="3"/>
      <c r="B3057" s="1"/>
      <c r="C3057" s="1"/>
      <c r="D3057" s="1">
        <f>ROUND(D3054+(D3056/C3056)*(B3054-C3054),4)</f>
        <v>1.77E-2</v>
      </c>
      <c r="E3057" s="1">
        <f>ROUND(E3054+(E3056/C3056)*(B3054-C3054),3)</f>
        <v>4.4359999999999999</v>
      </c>
      <c r="F3057" s="1">
        <f>ROUND(F3054+(F3056/C3056)*(B3054-C3054),2)</f>
        <v>298.17</v>
      </c>
      <c r="G3057" s="1">
        <f>ROUND(G3054+(G3056/C3056)*(B3054-C3054),1)</f>
        <v>1105.2</v>
      </c>
      <c r="H3057" s="1"/>
      <c r="I3057" s="1"/>
      <c r="J3057" s="1"/>
    </row>
    <row r="3058" spans="1:10">
      <c r="A3058" s="3"/>
      <c r="B3058" s="1"/>
      <c r="C3058" s="1"/>
      <c r="D3058" s="1"/>
      <c r="E3058" s="1"/>
      <c r="F3058" s="1"/>
      <c r="G3058" s="1"/>
      <c r="H3058" s="1"/>
      <c r="I3058" s="1"/>
      <c r="J3058" s="1"/>
    </row>
    <row r="3059" spans="1:10">
      <c r="A3059" s="3"/>
      <c r="B3059" s="3" t="s">
        <v>45</v>
      </c>
      <c r="C3059" s="3" t="s">
        <v>46</v>
      </c>
      <c r="D3059" s="3" t="s">
        <v>49</v>
      </c>
      <c r="E3059" s="15" t="s">
        <v>50</v>
      </c>
      <c r="F3059" s="11" t="s">
        <v>51</v>
      </c>
      <c r="G3059" s="16" t="s">
        <v>52</v>
      </c>
      <c r="H3059" s="4" t="s">
        <v>53</v>
      </c>
      <c r="I3059" s="4" t="s">
        <v>54</v>
      </c>
      <c r="J3059" s="1"/>
    </row>
    <row r="3060" spans="1:10">
      <c r="A3060" s="3"/>
      <c r="B3060" s="1">
        <f>D3057</f>
        <v>1.77E-2</v>
      </c>
      <c r="C3060" s="1">
        <f>E3057</f>
        <v>4.4359999999999999</v>
      </c>
      <c r="D3060" s="1">
        <f>ROUND(((F3051-B3060)/(C3060-B3060)),4)</f>
        <v>0.38080000000000003</v>
      </c>
      <c r="E3060" s="1">
        <f>ROUND((1-D3060)*F3057+G3057*D3060,1)</f>
        <v>605.5</v>
      </c>
      <c r="F3060" s="1"/>
      <c r="G3060" s="1">
        <f>(E3060-J3054)</f>
        <v>577.44000000000005</v>
      </c>
      <c r="H3060" s="1">
        <f>ROUND(D3048*(F3051-E3051)*(0.000947831/0.737562)*144,2)</f>
        <v>31.16</v>
      </c>
      <c r="I3060" s="1">
        <f>G3060+H3060</f>
        <v>608.6</v>
      </c>
      <c r="J3060" s="1"/>
    </row>
    <row r="3061" spans="1:10">
      <c r="A3061" s="3"/>
      <c r="E3061" s="1"/>
      <c r="F3061" s="1"/>
      <c r="G3061" s="1"/>
      <c r="H3061" s="1"/>
      <c r="I3061" s="1"/>
    </row>
    <row r="3062" spans="1:10">
      <c r="A3062" s="3"/>
      <c r="B3062" s="24" t="s">
        <v>55</v>
      </c>
      <c r="C3062" s="12" t="s">
        <v>56</v>
      </c>
      <c r="D3062" s="3" t="s">
        <v>90</v>
      </c>
      <c r="E3062" s="3" t="s">
        <v>91</v>
      </c>
      <c r="F3062" s="4" t="s">
        <v>92</v>
      </c>
      <c r="G3062" s="3" t="s">
        <v>93</v>
      </c>
      <c r="H3062" s="4" t="s">
        <v>94</v>
      </c>
      <c r="I3062" s="16" t="s">
        <v>52</v>
      </c>
      <c r="J3062" s="4" t="s">
        <v>53</v>
      </c>
    </row>
    <row r="3063" spans="1:10">
      <c r="A3063" s="3"/>
      <c r="B3063" s="14"/>
      <c r="C3063" s="21">
        <f>F3051</f>
        <v>1.7</v>
      </c>
      <c r="D3063" s="1">
        <v>1.7633000000000001</v>
      </c>
      <c r="E3063" s="1">
        <v>261.64999999999998</v>
      </c>
      <c r="F3063" s="1">
        <v>1116.2</v>
      </c>
      <c r="G3063" s="1">
        <f>E3066</f>
        <v>271.8</v>
      </c>
      <c r="H3063" s="1">
        <f>F3066</f>
        <v>1116.5</v>
      </c>
      <c r="I3063" s="1">
        <f>(H3063-E3060)</f>
        <v>511</v>
      </c>
      <c r="J3063" s="1">
        <v>0</v>
      </c>
    </row>
    <row r="3064" spans="1:10">
      <c r="A3064" s="3"/>
      <c r="C3064" s="1"/>
      <c r="D3064" s="1">
        <v>1.6697</v>
      </c>
      <c r="E3064" s="1">
        <v>276.69</v>
      </c>
      <c r="F3064" s="1">
        <v>1116.7</v>
      </c>
      <c r="G3064" s="1"/>
      <c r="H3064" s="1"/>
      <c r="I3064" s="1"/>
      <c r="J3064" s="4"/>
    </row>
    <row r="3065" spans="1:10">
      <c r="A3065" s="3"/>
      <c r="C3065" s="1"/>
      <c r="D3065" s="1">
        <f>D3063-D3064</f>
        <v>9.3600000000000128E-2</v>
      </c>
      <c r="E3065" s="1">
        <f>E3063-E3064</f>
        <v>-15.04000000000002</v>
      </c>
      <c r="F3065" s="1">
        <f>F3063-F3064</f>
        <v>-0.5</v>
      </c>
      <c r="G3065" s="1"/>
      <c r="H3065" s="1"/>
      <c r="I3065" s="1"/>
      <c r="J3065" s="5"/>
    </row>
    <row r="3066" spans="1:10">
      <c r="A3066" s="3"/>
      <c r="B3066" s="1"/>
      <c r="C3066" s="1"/>
      <c r="D3066" s="1"/>
      <c r="E3066" s="1">
        <f>ROUND(E3063+(E3065/D3065)*(C3063-D3063),1)</f>
        <v>271.8</v>
      </c>
      <c r="F3066" s="1">
        <f>ROUND(F3063+(F3065/D3065)*(C3063-D3063),1)</f>
        <v>1116.5</v>
      </c>
      <c r="G3066" s="1"/>
      <c r="H3066" s="1"/>
      <c r="I3066" s="1"/>
      <c r="J3066" s="5"/>
    </row>
    <row r="3067" spans="1:10">
      <c r="A3067" s="3"/>
    </row>
    <row r="3068" spans="1:10">
      <c r="A3068" s="3"/>
      <c r="B3068" s="4" t="s">
        <v>54</v>
      </c>
    </row>
    <row r="3069" spans="1:10">
      <c r="A3069" s="3"/>
      <c r="B3069" s="1">
        <f>I3063</f>
        <v>511</v>
      </c>
      <c r="I3069" s="5"/>
      <c r="J3069" s="5"/>
    </row>
    <row r="3070" spans="1:10">
      <c r="A3070" s="3"/>
      <c r="I3070" s="5"/>
      <c r="J3070" s="5"/>
    </row>
    <row r="3071" spans="1:10">
      <c r="A3071" s="3" t="s">
        <v>79</v>
      </c>
      <c r="B3071" s="27" t="s">
        <v>57</v>
      </c>
      <c r="C3071" s="27" t="s">
        <v>71</v>
      </c>
      <c r="D3071" s="27" t="s">
        <v>69</v>
      </c>
      <c r="E3071" s="27" t="s">
        <v>68</v>
      </c>
      <c r="F3071" s="27" t="s">
        <v>70</v>
      </c>
      <c r="G3071" s="27" t="s">
        <v>72</v>
      </c>
    </row>
    <row r="3072" spans="1:10">
      <c r="A3072" s="3"/>
      <c r="B3072" s="28">
        <f>G3063</f>
        <v>271.8</v>
      </c>
      <c r="C3072" s="28">
        <f>ROUND((I3060+B3069)*B3048,1)</f>
        <v>11196</v>
      </c>
      <c r="D3072" s="28">
        <f>ROUND((H3060+J3063)*B3048,1)</f>
        <v>311.60000000000002</v>
      </c>
      <c r="E3072" s="28">
        <f>ROUND(B3072*(100/14.50381),1)</f>
        <v>1874</v>
      </c>
      <c r="F3072" s="28">
        <f>ROUND(D3072*(1/0.947831),1)</f>
        <v>328.8</v>
      </c>
      <c r="G3072" s="28">
        <f>ROUND(C3072*(1/0.947831),1)</f>
        <v>11812.2</v>
      </c>
    </row>
    <row r="3074" spans="1:11">
      <c r="A3074" s="3" t="s">
        <v>190</v>
      </c>
    </row>
    <row r="3075" spans="1:11">
      <c r="A3075" s="3" t="s">
        <v>59</v>
      </c>
      <c r="B3075" s="1"/>
      <c r="C3075" s="1"/>
      <c r="D3075" s="1"/>
      <c r="E3075" s="1"/>
      <c r="F3075" s="1"/>
      <c r="G3075" s="1"/>
      <c r="H3075" s="1"/>
      <c r="I3075" s="1"/>
    </row>
    <row r="3076" spans="1:11">
      <c r="A3076" s="24" t="s">
        <v>1</v>
      </c>
      <c r="B3076" s="3" t="s">
        <v>2</v>
      </c>
      <c r="C3076" s="3" t="s">
        <v>3</v>
      </c>
      <c r="D3076" s="3" t="s">
        <v>14</v>
      </c>
      <c r="E3076" s="3" t="s">
        <v>7</v>
      </c>
      <c r="F3076" s="3" t="s">
        <v>151</v>
      </c>
      <c r="G3076" s="3" t="s">
        <v>11</v>
      </c>
      <c r="H3076" s="19" t="s">
        <v>77</v>
      </c>
    </row>
    <row r="3077" spans="1:11">
      <c r="A3077" s="3"/>
      <c r="B3077" s="3" t="s">
        <v>5</v>
      </c>
      <c r="C3077" s="6">
        <v>2.5</v>
      </c>
      <c r="D3077" s="1">
        <f>K3077</f>
        <v>6.2000000000000028</v>
      </c>
      <c r="E3077" s="18">
        <f>K3078</f>
        <v>30.199999999999989</v>
      </c>
      <c r="F3077" s="8">
        <f>K3079</f>
        <v>10.200000000000003</v>
      </c>
      <c r="G3077" s="1">
        <f>K3080</f>
        <v>30.199999999999989</v>
      </c>
      <c r="H3077" s="7">
        <v>8.3139999999999993E-5</v>
      </c>
      <c r="K3077" s="1">
        <f>'ITEM Nº1'!J31</f>
        <v>6.2000000000000028</v>
      </c>
    </row>
    <row r="3078" spans="1:11">
      <c r="A3078" s="3"/>
      <c r="B3078" s="1"/>
      <c r="C3078" s="1"/>
      <c r="D3078" s="5"/>
      <c r="E3078" s="4"/>
      <c r="F3078" s="5"/>
      <c r="K3078" s="1">
        <f>'ITEM Nº1'!J32</f>
        <v>30.199999999999989</v>
      </c>
    </row>
    <row r="3079" spans="1:11">
      <c r="A3079" s="24" t="s">
        <v>6</v>
      </c>
      <c r="B3079" s="3" t="s">
        <v>7</v>
      </c>
      <c r="C3079" s="22" t="s">
        <v>8</v>
      </c>
      <c r="D3079" s="3" t="s">
        <v>9</v>
      </c>
      <c r="E3079" s="22" t="s">
        <v>10</v>
      </c>
      <c r="F3079" s="3" t="s">
        <v>11</v>
      </c>
      <c r="H3079" s="1"/>
      <c r="K3079" s="1">
        <f>'ITEM Nº1'!J33</f>
        <v>10.200000000000003</v>
      </c>
    </row>
    <row r="3080" spans="1:11">
      <c r="A3080" s="3"/>
      <c r="B3080" s="40">
        <f>E3077</f>
        <v>30.199999999999989</v>
      </c>
      <c r="D3080" s="9">
        <f>((D3082*D3084)/H3077)</f>
        <v>184.38921568627453</v>
      </c>
      <c r="F3080" s="40">
        <f>G3077</f>
        <v>30.199999999999989</v>
      </c>
      <c r="K3080" s="1">
        <f>'ITEM Nº1'!J34</f>
        <v>30.199999999999989</v>
      </c>
    </row>
    <row r="3081" spans="1:11">
      <c r="A3081" s="3"/>
      <c r="B3081" s="3" t="s">
        <v>14</v>
      </c>
      <c r="C3081" s="22" t="s">
        <v>12</v>
      </c>
      <c r="D3081" s="3" t="s">
        <v>80</v>
      </c>
      <c r="E3081" s="22" t="s">
        <v>13</v>
      </c>
      <c r="F3081" s="3" t="s">
        <v>151</v>
      </c>
    </row>
    <row r="3082" spans="1:11">
      <c r="A3082" s="3"/>
      <c r="B3082" s="40">
        <f>D3077</f>
        <v>6.2000000000000028</v>
      </c>
      <c r="C3082" s="22" t="s">
        <v>15</v>
      </c>
      <c r="D3082" s="5">
        <f>B3082</f>
        <v>6.2000000000000028</v>
      </c>
      <c r="E3082" s="22" t="s">
        <v>17</v>
      </c>
      <c r="F3082" s="40">
        <f>F3077</f>
        <v>10.200000000000003</v>
      </c>
    </row>
    <row r="3083" spans="1:11">
      <c r="A3083" s="3"/>
      <c r="B3083" s="3" t="s">
        <v>29</v>
      </c>
      <c r="C3083" s="22" t="s">
        <v>19</v>
      </c>
      <c r="D3083" s="3" t="s">
        <v>30</v>
      </c>
      <c r="E3083" s="22" t="s">
        <v>19</v>
      </c>
      <c r="F3083" s="3" t="s">
        <v>31</v>
      </c>
    </row>
    <row r="3084" spans="1:11">
      <c r="A3084" s="3"/>
      <c r="B3084" s="10">
        <f>(H3077*(B3080+273.15)/B3082)</f>
        <v>4.0678256451612878E-3</v>
      </c>
      <c r="C3084" s="10"/>
      <c r="D3084" s="10">
        <f>F3084</f>
        <v>2.4725999019607832E-3</v>
      </c>
      <c r="E3084" s="10"/>
      <c r="F3084" s="10">
        <f>(H3077*(F3080+273.15)/F3082)</f>
        <v>2.4725999019607832E-3</v>
      </c>
    </row>
    <row r="3085" spans="1:11">
      <c r="A3085" s="3"/>
      <c r="B3085" s="1"/>
      <c r="C3085" s="1"/>
      <c r="D3085" s="1"/>
      <c r="E3085" s="1"/>
      <c r="F3085" s="1"/>
      <c r="G3085" s="1"/>
      <c r="H3085" s="1"/>
      <c r="I3085" s="1"/>
      <c r="J3085" s="1"/>
    </row>
    <row r="3086" spans="1:11">
      <c r="A3086" s="24" t="s">
        <v>23</v>
      </c>
      <c r="B3086" s="27" t="s">
        <v>73</v>
      </c>
      <c r="C3086" s="29" t="s">
        <v>75</v>
      </c>
      <c r="D3086" s="27" t="s">
        <v>74</v>
      </c>
      <c r="E3086" s="29" t="s">
        <v>76</v>
      </c>
      <c r="F3086" s="11" t="s">
        <v>26</v>
      </c>
      <c r="G3086" s="27" t="s">
        <v>73</v>
      </c>
      <c r="H3086" s="29" t="s">
        <v>75</v>
      </c>
      <c r="I3086" s="27" t="s">
        <v>24</v>
      </c>
      <c r="J3086" s="29" t="s">
        <v>76</v>
      </c>
    </row>
    <row r="3087" spans="1:11">
      <c r="A3087" s="3"/>
      <c r="B3087" s="31">
        <f>ROUND((H3077*(D3080-(B3080+273.15)))*(1/0.01),2)</f>
        <v>-0.99</v>
      </c>
      <c r="C3087" s="31">
        <f>ROUND((C3077*H3077*(D3080-(B3080+273.15)))*(1/0.01),2)</f>
        <v>-2.4700000000000002</v>
      </c>
      <c r="D3087" s="31">
        <f>C3087+B3087</f>
        <v>-3.46</v>
      </c>
      <c r="E3087" s="31">
        <f>ROUND(((C3077+1)*H3077*(D3080-(B3080+273.15)))*(1/0.01),2)</f>
        <v>-3.46</v>
      </c>
      <c r="F3087" s="10"/>
      <c r="G3087" s="31">
        <f>ROUND(H3077*(F3080+273.15)*(LN(F3084/D3084)),2)</f>
        <v>0</v>
      </c>
      <c r="H3087" s="31">
        <f>ROUND((C3077*H3077*((F3080+273.15)-D3080))*100,2)</f>
        <v>2.4700000000000002</v>
      </c>
      <c r="I3087" s="31">
        <f>H3087+G3087</f>
        <v>2.4700000000000002</v>
      </c>
      <c r="J3087" s="31">
        <f>ROUND(((C3077+1)*H3077*((F3080+273.15)-D3080))*100,2)</f>
        <v>3.46</v>
      </c>
    </row>
    <row r="3088" spans="1:11">
      <c r="A3088" s="3"/>
      <c r="B3088" s="1"/>
      <c r="C3088" s="1"/>
      <c r="D3088" s="1"/>
      <c r="E3088" s="1"/>
      <c r="F3088" s="1"/>
      <c r="G3088" s="1"/>
      <c r="H3088" s="1"/>
      <c r="J3088" s="1"/>
    </row>
    <row r="3089" spans="1:10">
      <c r="A3089" s="24" t="s">
        <v>27</v>
      </c>
      <c r="B3089" s="27" t="s">
        <v>73</v>
      </c>
      <c r="C3089" s="27" t="s">
        <v>74</v>
      </c>
      <c r="D3089" s="29" t="s">
        <v>75</v>
      </c>
      <c r="E3089" s="29" t="s">
        <v>76</v>
      </c>
      <c r="G3089" s="1"/>
      <c r="H3089" s="1"/>
      <c r="J3089" s="1"/>
    </row>
    <row r="3090" spans="1:10">
      <c r="A3090" s="3"/>
      <c r="B3090" s="31">
        <f>B3087+G3087</f>
        <v>-0.99</v>
      </c>
      <c r="C3090" s="31">
        <f>D3087+I3087</f>
        <v>-0.98999999999999977</v>
      </c>
      <c r="D3090" s="31">
        <f>C3087+H3087</f>
        <v>0</v>
      </c>
      <c r="E3090" s="31">
        <f>E3087+J3087</f>
        <v>0</v>
      </c>
      <c r="G3090" s="1"/>
      <c r="H3090" s="1"/>
      <c r="I3090" s="1"/>
      <c r="J3090" s="1"/>
    </row>
    <row r="3091" spans="1:10">
      <c r="A3091" s="3"/>
      <c r="B3091" s="1"/>
      <c r="C3091" s="1"/>
      <c r="D3091" s="1"/>
      <c r="E3091" s="1"/>
      <c r="F3091" s="1"/>
      <c r="G3091" s="1"/>
      <c r="H3091" s="1"/>
      <c r="I3091" s="1"/>
      <c r="J3091" s="1"/>
    </row>
    <row r="3092" spans="1:10">
      <c r="A3092" s="24" t="s">
        <v>28</v>
      </c>
      <c r="B3092" s="3" t="s">
        <v>7</v>
      </c>
      <c r="C3092" s="22" t="s">
        <v>8</v>
      </c>
      <c r="D3092" s="3" t="s">
        <v>9</v>
      </c>
      <c r="E3092" s="22" t="s">
        <v>10</v>
      </c>
      <c r="F3092" s="3" t="s">
        <v>11</v>
      </c>
      <c r="G3092" s="1"/>
      <c r="H3092" s="1"/>
      <c r="I3092" s="1"/>
      <c r="J3092" s="1"/>
    </row>
    <row r="3093" spans="1:10">
      <c r="A3093" s="3"/>
      <c r="B3093" s="40">
        <f>E3077</f>
        <v>30.199999999999989</v>
      </c>
      <c r="D3093" s="9">
        <f>(D3095*D3097/H3077)</f>
        <v>499.05967741935473</v>
      </c>
      <c r="F3093" s="40">
        <f>G3077</f>
        <v>30.199999999999989</v>
      </c>
      <c r="G3093" s="1"/>
      <c r="H3093" s="1"/>
      <c r="I3093" s="1"/>
      <c r="J3093" s="1"/>
    </row>
    <row r="3094" spans="1:10">
      <c r="A3094" s="3"/>
      <c r="B3094" s="3" t="s">
        <v>14</v>
      </c>
      <c r="C3094" s="22" t="s">
        <v>13</v>
      </c>
      <c r="D3094" s="3" t="s">
        <v>16</v>
      </c>
      <c r="E3094" s="22" t="s">
        <v>12</v>
      </c>
      <c r="F3094" s="3" t="s">
        <v>18</v>
      </c>
      <c r="G3094" s="1"/>
      <c r="H3094" s="1"/>
      <c r="I3094" s="1"/>
      <c r="J3094" s="1"/>
    </row>
    <row r="3095" spans="1:10">
      <c r="A3095" s="3"/>
      <c r="B3095" s="40">
        <f>D3077</f>
        <v>6.2000000000000028</v>
      </c>
      <c r="C3095" s="22" t="s">
        <v>17</v>
      </c>
      <c r="D3095" s="5">
        <f>F3095</f>
        <v>10.200000000000003</v>
      </c>
      <c r="E3095" s="22" t="s">
        <v>15</v>
      </c>
      <c r="F3095" s="40">
        <f>F3077</f>
        <v>10.200000000000003</v>
      </c>
      <c r="G3095" s="1"/>
      <c r="H3095" s="1"/>
      <c r="I3095" s="1"/>
      <c r="J3095" s="1"/>
    </row>
    <row r="3096" spans="1:10">
      <c r="A3096" s="3"/>
      <c r="B3096" s="3" t="s">
        <v>29</v>
      </c>
      <c r="C3096" s="22" t="s">
        <v>19</v>
      </c>
      <c r="D3096" s="3" t="s">
        <v>30</v>
      </c>
      <c r="E3096" s="22" t="s">
        <v>19</v>
      </c>
      <c r="F3096" s="3" t="s">
        <v>31</v>
      </c>
      <c r="G3096" s="1"/>
      <c r="H3096" s="1"/>
      <c r="I3096" s="1"/>
      <c r="J3096" s="1"/>
    </row>
    <row r="3097" spans="1:10">
      <c r="A3097" s="3"/>
      <c r="B3097" s="20">
        <f>B3084</f>
        <v>4.0678256451612878E-3</v>
      </c>
      <c r="C3097" s="1"/>
      <c r="D3097" s="20">
        <f>B3097</f>
        <v>4.0678256451612878E-3</v>
      </c>
      <c r="E3097" s="13"/>
      <c r="F3097" s="13">
        <f>H3077*(F3093+273.15)/F3095</f>
        <v>2.4725999019607832E-3</v>
      </c>
      <c r="G3097" s="1"/>
      <c r="H3097" s="1"/>
      <c r="I3097" s="1"/>
      <c r="J3097" s="1"/>
    </row>
    <row r="3098" spans="1:10">
      <c r="A3098" s="3"/>
      <c r="B3098" s="1"/>
      <c r="C3098" s="1"/>
      <c r="D3098" s="1"/>
      <c r="E3098" s="1"/>
      <c r="F3098" s="1"/>
      <c r="G3098" s="1"/>
      <c r="H3098" s="1"/>
      <c r="I3098" s="1"/>
      <c r="J3098" s="1"/>
    </row>
    <row r="3099" spans="1:10">
      <c r="A3099" s="24" t="s">
        <v>23</v>
      </c>
      <c r="B3099" s="27" t="s">
        <v>73</v>
      </c>
      <c r="C3099" s="29" t="s">
        <v>75</v>
      </c>
      <c r="D3099" s="27" t="s">
        <v>74</v>
      </c>
      <c r="E3099" s="29" t="s">
        <v>76</v>
      </c>
      <c r="F3099" s="11" t="s">
        <v>26</v>
      </c>
      <c r="G3099" s="27" t="s">
        <v>73</v>
      </c>
      <c r="H3099" s="29" t="s">
        <v>75</v>
      </c>
      <c r="I3099" s="27" t="s">
        <v>74</v>
      </c>
      <c r="J3099" s="29" t="s">
        <v>25</v>
      </c>
    </row>
    <row r="3100" spans="1:10">
      <c r="A3100" s="3"/>
      <c r="B3100" s="28">
        <f>H3077*(B3093+273.15)*(LN(D3097/B3097))</f>
        <v>0</v>
      </c>
      <c r="C3100" s="31">
        <f>(C3077*H3077*(D3093-(B3093+273.15)))*100</f>
        <v>4.067825645161288</v>
      </c>
      <c r="D3100" s="31">
        <f>C3100+B3100</f>
        <v>4.067825645161288</v>
      </c>
      <c r="E3100" s="31">
        <f>((C3077+1)*H3077*(D3093-(B3093+273.15)))*100</f>
        <v>5.6949559032258037</v>
      </c>
      <c r="F3100" s="1"/>
      <c r="G3100" s="31">
        <f>(H3077*((F3093+273.15)-D3093))*100</f>
        <v>-1.6271302580645155</v>
      </c>
      <c r="H3100" s="31">
        <f>(C3077*H3077*((F3093+273.15)-D3093))*100</f>
        <v>-4.067825645161288</v>
      </c>
      <c r="I3100" s="31">
        <f>H3100+G3100</f>
        <v>-5.6949559032258037</v>
      </c>
      <c r="J3100" s="31">
        <f>((C3077+1)*H3077*((F3093+273.15)-D3093))*100</f>
        <v>-5.6949559032258037</v>
      </c>
    </row>
    <row r="3101" spans="1:10">
      <c r="A3101" s="3"/>
      <c r="B3101" s="1"/>
      <c r="C3101" s="1"/>
      <c r="D3101" s="1"/>
      <c r="E3101" s="1"/>
      <c r="F3101" s="1"/>
      <c r="G3101" s="1"/>
      <c r="I3101" s="1"/>
      <c r="J3101" s="1"/>
    </row>
    <row r="3102" spans="1:10">
      <c r="A3102" s="24" t="s">
        <v>27</v>
      </c>
      <c r="B3102" s="27" t="s">
        <v>73</v>
      </c>
      <c r="C3102" s="27" t="s">
        <v>74</v>
      </c>
      <c r="D3102" s="29" t="s">
        <v>75</v>
      </c>
      <c r="E3102" s="29" t="s">
        <v>76</v>
      </c>
      <c r="F3102" s="1"/>
      <c r="I3102" s="1"/>
      <c r="J3102" s="1"/>
    </row>
    <row r="3103" spans="1:10">
      <c r="A3103" s="3"/>
      <c r="B3103" s="31">
        <f>B3100+G3100</f>
        <v>-1.6271302580645155</v>
      </c>
      <c r="C3103" s="31">
        <f>D3100+I3100</f>
        <v>-1.6271302580645157</v>
      </c>
      <c r="D3103" s="28">
        <f>C3100+H3100</f>
        <v>0</v>
      </c>
      <c r="E3103" s="28">
        <f>E3100+J3100</f>
        <v>0</v>
      </c>
      <c r="F3103" s="1"/>
      <c r="H3103" s="1"/>
      <c r="I3103" s="1"/>
      <c r="J3103" s="1"/>
    </row>
    <row r="3105" spans="1:11">
      <c r="A3105" s="3" t="s">
        <v>0</v>
      </c>
      <c r="B3105" s="1"/>
      <c r="C3105" s="1"/>
      <c r="D3105" s="1"/>
      <c r="E3105" s="1"/>
      <c r="F3105" s="1"/>
      <c r="G3105" s="1"/>
      <c r="H3105" s="1"/>
      <c r="I3105" s="1"/>
      <c r="J3105" s="1"/>
    </row>
    <row r="3106" spans="1:11">
      <c r="A3106" s="24" t="s">
        <v>1</v>
      </c>
      <c r="B3106" s="3" t="s">
        <v>32</v>
      </c>
      <c r="C3106" s="3" t="s">
        <v>78</v>
      </c>
      <c r="D3106" s="3" t="s">
        <v>60</v>
      </c>
      <c r="E3106" s="3" t="s">
        <v>62</v>
      </c>
      <c r="F3106" s="3" t="s">
        <v>61</v>
      </c>
      <c r="G3106" s="22" t="s">
        <v>33</v>
      </c>
      <c r="H3106" s="46"/>
      <c r="I3106" s="46"/>
      <c r="J3106" s="46"/>
    </row>
    <row r="3107" spans="1:11">
      <c r="A3107" s="3"/>
      <c r="B3107" s="4" t="s">
        <v>34</v>
      </c>
      <c r="C3107" s="5">
        <f>K3107</f>
        <v>4.54</v>
      </c>
      <c r="D3107" s="5">
        <f>K3108</f>
        <v>15.56</v>
      </c>
      <c r="E3107" s="5">
        <f>K3109</f>
        <v>7.0309999999999997</v>
      </c>
      <c r="F3107" s="5">
        <f>K3110</f>
        <v>0.48199999999999998</v>
      </c>
      <c r="G3107" s="32" t="s">
        <v>35</v>
      </c>
      <c r="H3107" s="46"/>
      <c r="I3107" s="46"/>
      <c r="J3107" s="46"/>
      <c r="K3107" s="1">
        <v>4.54</v>
      </c>
    </row>
    <row r="3108" spans="1:11">
      <c r="A3108" s="3"/>
      <c r="B3108" s="1"/>
      <c r="C3108" s="1"/>
      <c r="D3108" s="1"/>
      <c r="E3108" s="1"/>
      <c r="F3108" s="1"/>
      <c r="G3108" s="1"/>
      <c r="H3108" s="46"/>
      <c r="I3108" s="46"/>
      <c r="J3108" s="46"/>
      <c r="K3108" s="1">
        <v>15.56</v>
      </c>
    </row>
    <row r="3109" spans="1:11">
      <c r="A3109" s="3" t="s">
        <v>81</v>
      </c>
      <c r="B3109" s="3" t="s">
        <v>36</v>
      </c>
      <c r="C3109" s="3" t="s">
        <v>37</v>
      </c>
      <c r="D3109" s="3" t="s">
        <v>38</v>
      </c>
      <c r="E3109" s="3" t="s">
        <v>39</v>
      </c>
      <c r="F3109" s="3"/>
      <c r="G3109" s="1"/>
      <c r="H3109" s="46"/>
      <c r="I3109" s="46"/>
      <c r="J3109" s="46"/>
      <c r="K3109" s="1">
        <v>7.0309999999999997</v>
      </c>
    </row>
    <row r="3110" spans="1:11">
      <c r="A3110" s="3"/>
      <c r="B3110" s="25">
        <f>ROUND(C3107*2.20462,2)</f>
        <v>10.01</v>
      </c>
      <c r="C3110" s="25">
        <f>ROUND(D3107*1.8+32,2)</f>
        <v>60.01</v>
      </c>
      <c r="D3110" s="25">
        <f>ROUND(E3107*(14.6959793/1.03326),2)</f>
        <v>100</v>
      </c>
      <c r="E3110" s="25">
        <f>ROUND(F3107*(3.28084^3),2)</f>
        <v>17.02</v>
      </c>
      <c r="F3110" s="13"/>
      <c r="G3110" s="1"/>
      <c r="H3110" s="46"/>
      <c r="I3110" s="46"/>
      <c r="J3110" s="46"/>
      <c r="K3110" s="1">
        <v>0.48199999999999998</v>
      </c>
    </row>
    <row r="3111" spans="1:11">
      <c r="A3111" s="3"/>
      <c r="B3111" s="25"/>
      <c r="C3111" s="23"/>
      <c r="D3111" s="23"/>
      <c r="E3111" s="25"/>
      <c r="G3111" s="1"/>
      <c r="H3111" s="46"/>
      <c r="I3111" s="46"/>
      <c r="J3111" s="46"/>
    </row>
    <row r="3112" spans="1:11">
      <c r="A3112" s="3" t="s">
        <v>82</v>
      </c>
      <c r="B3112" s="23">
        <f>ROUND(B3110,0)</f>
        <v>10</v>
      </c>
      <c r="C3112" s="23">
        <f>ROUND(C3110,0)</f>
        <v>60</v>
      </c>
      <c r="D3112" s="23">
        <f>ROUND(D3110,0)</f>
        <v>100</v>
      </c>
      <c r="E3112" s="23">
        <f>ROUND(E3110,0)</f>
        <v>17</v>
      </c>
      <c r="F3112" s="21"/>
      <c r="G3112" s="1"/>
      <c r="H3112" s="46"/>
      <c r="I3112" s="46"/>
      <c r="J3112" s="46"/>
    </row>
    <row r="3113" spans="1:11">
      <c r="A3113" s="3"/>
      <c r="B3113" s="25"/>
      <c r="C3113" s="23"/>
      <c r="D3113" s="23"/>
      <c r="E3113" s="25"/>
      <c r="G3113" s="1"/>
    </row>
    <row r="3114" spans="1:11">
      <c r="A3114" s="3" t="s">
        <v>40</v>
      </c>
      <c r="B3114" s="3" t="s">
        <v>37</v>
      </c>
      <c r="C3114" s="3" t="s">
        <v>98</v>
      </c>
      <c r="D3114" s="4" t="s">
        <v>97</v>
      </c>
      <c r="E3114" s="3" t="s">
        <v>96</v>
      </c>
      <c r="F3114" s="3" t="s">
        <v>95</v>
      </c>
      <c r="H3114" s="47" t="s">
        <v>89</v>
      </c>
      <c r="I3114" s="48"/>
      <c r="J3114" s="49"/>
    </row>
    <row r="3115" spans="1:11">
      <c r="A3115" s="3"/>
      <c r="B3115" s="17">
        <f>C3112</f>
        <v>60</v>
      </c>
      <c r="C3115" s="1">
        <v>0.25609999999999999</v>
      </c>
      <c r="D3115" s="1">
        <v>28.06</v>
      </c>
      <c r="E3115" s="1">
        <v>1.6029999999999999E-2</v>
      </c>
      <c r="F3115" s="1">
        <f>ROUND(E3112/B3112,3)</f>
        <v>1.7</v>
      </c>
      <c r="H3115" s="1"/>
      <c r="I3115" s="1"/>
      <c r="J3115" s="1"/>
    </row>
    <row r="3116" spans="1:11">
      <c r="A3116" s="3"/>
      <c r="B3116" s="3"/>
      <c r="C3116" s="1"/>
      <c r="D3116" s="1"/>
      <c r="E3116" s="1"/>
      <c r="F3116" s="1"/>
      <c r="G3116" s="1"/>
      <c r="H3116" s="1"/>
      <c r="I3116" s="1"/>
      <c r="J3116" s="1"/>
    </row>
    <row r="3117" spans="1:11">
      <c r="A3117" s="3"/>
      <c r="B3117" s="3" t="s">
        <v>38</v>
      </c>
      <c r="C3117" s="3" t="s">
        <v>38</v>
      </c>
      <c r="D3117" s="3" t="s">
        <v>45</v>
      </c>
      <c r="E3117" s="3" t="s">
        <v>46</v>
      </c>
      <c r="F3117" s="4" t="s">
        <v>47</v>
      </c>
      <c r="G3117" s="4" t="s">
        <v>48</v>
      </c>
      <c r="H3117" s="50" t="str">
        <f>IF(E3115=D3121,"líquido saturado",IF(E3115&lt;D3121,"líquido comprimido",IF(E3115&lt;E3121,"mezcla L+V",IF(E3115=E3121,"vapor saturado","vapor recalentado"))))</f>
        <v>líquido comprimido</v>
      </c>
      <c r="I3117" s="51"/>
      <c r="J3117" s="15" t="s">
        <v>99</v>
      </c>
    </row>
    <row r="3118" spans="1:11">
      <c r="A3118" s="3"/>
      <c r="B3118" s="17">
        <f>D3112</f>
        <v>100</v>
      </c>
      <c r="C3118" s="1">
        <v>96.16</v>
      </c>
      <c r="D3118" s="1">
        <v>1.771E-2</v>
      </c>
      <c r="E3118" s="1">
        <v>4.5979999999999999</v>
      </c>
      <c r="F3118" s="1">
        <v>295.27999999999997</v>
      </c>
      <c r="G3118" s="1">
        <v>1104.5999999999999</v>
      </c>
      <c r="J3118" s="1">
        <f>D3115</f>
        <v>28.06</v>
      </c>
    </row>
    <row r="3119" spans="1:11">
      <c r="A3119" s="3"/>
      <c r="B3119" s="1"/>
      <c r="C3119" s="1">
        <v>103.05</v>
      </c>
      <c r="D3119" s="1">
        <v>1.7760000000000001E-2</v>
      </c>
      <c r="E3119" s="1">
        <v>4.3070000000000004</v>
      </c>
      <c r="F3119" s="1">
        <v>300.47000000000003</v>
      </c>
      <c r="G3119" s="1">
        <v>1105.5999999999999</v>
      </c>
      <c r="H3119" s="35" t="s">
        <v>100</v>
      </c>
      <c r="I3119" s="34" t="str">
        <f>IF(F3115&gt;D3121,IF(F3115&lt;E3121,"mezcla L+V","vapor recalentado"),"líquido comprimido")</f>
        <v>mezcla L+V</v>
      </c>
      <c r="J3119" s="1"/>
    </row>
    <row r="3120" spans="1:11">
      <c r="A3120" s="3"/>
      <c r="B3120" s="1"/>
      <c r="C3120" s="1">
        <f>C3118-C3119</f>
        <v>-6.8900000000000006</v>
      </c>
      <c r="D3120" s="1">
        <f>D3118-D3119</f>
        <v>-5.0000000000001432E-5</v>
      </c>
      <c r="E3120" s="1">
        <f>E3118-E3119</f>
        <v>0.29099999999999948</v>
      </c>
      <c r="F3120" s="1">
        <f>F3118-F3119</f>
        <v>-5.1900000000000546</v>
      </c>
      <c r="G3120" s="1">
        <f>G3118-G3119</f>
        <v>-1</v>
      </c>
      <c r="H3120" s="1"/>
      <c r="I3120" s="1"/>
      <c r="J3120" s="1"/>
    </row>
    <row r="3121" spans="1:10">
      <c r="A3121" s="3"/>
      <c r="B3121" s="1"/>
      <c r="C3121" s="1"/>
      <c r="D3121" s="1">
        <f>ROUND(D3118+(D3120/C3120)*(B3118-C3118),4)</f>
        <v>1.77E-2</v>
      </c>
      <c r="E3121" s="1">
        <f>ROUND(E3118+(E3120/C3120)*(B3118-C3118),3)</f>
        <v>4.4359999999999999</v>
      </c>
      <c r="F3121" s="1">
        <f>ROUND(F3118+(F3120/C3120)*(B3118-C3118),2)</f>
        <v>298.17</v>
      </c>
      <c r="G3121" s="1">
        <f>ROUND(G3118+(G3120/C3120)*(B3118-C3118),1)</f>
        <v>1105.2</v>
      </c>
      <c r="H3121" s="1"/>
      <c r="I3121" s="1"/>
      <c r="J3121" s="1"/>
    </row>
    <row r="3122" spans="1:10">
      <c r="A3122" s="3"/>
      <c r="B3122" s="1"/>
      <c r="C3122" s="1"/>
      <c r="D3122" s="1"/>
      <c r="E3122" s="1"/>
      <c r="F3122" s="1"/>
      <c r="G3122" s="1"/>
      <c r="H3122" s="1"/>
      <c r="I3122" s="1"/>
      <c r="J3122" s="1"/>
    </row>
    <row r="3123" spans="1:10">
      <c r="A3123" s="3"/>
      <c r="B3123" s="3" t="s">
        <v>45</v>
      </c>
      <c r="C3123" s="3" t="s">
        <v>46</v>
      </c>
      <c r="D3123" s="3" t="s">
        <v>49</v>
      </c>
      <c r="E3123" s="15" t="s">
        <v>50</v>
      </c>
      <c r="F3123" s="11" t="s">
        <v>51</v>
      </c>
      <c r="G3123" s="16" t="s">
        <v>52</v>
      </c>
      <c r="H3123" s="4" t="s">
        <v>53</v>
      </c>
      <c r="I3123" s="4" t="s">
        <v>54</v>
      </c>
      <c r="J3123" s="1"/>
    </row>
    <row r="3124" spans="1:10">
      <c r="A3124" s="3"/>
      <c r="B3124" s="1">
        <f>D3121</f>
        <v>1.77E-2</v>
      </c>
      <c r="C3124" s="1">
        <f>E3121</f>
        <v>4.4359999999999999</v>
      </c>
      <c r="D3124" s="1">
        <f>ROUND(((F3115-B3124)/(C3124-B3124)),4)</f>
        <v>0.38080000000000003</v>
      </c>
      <c r="E3124" s="1">
        <f>ROUND((1-D3124)*F3121+G3121*D3124,1)</f>
        <v>605.5</v>
      </c>
      <c r="F3124" s="1"/>
      <c r="G3124" s="1">
        <f>(E3124-J3118)</f>
        <v>577.44000000000005</v>
      </c>
      <c r="H3124" s="1">
        <f>ROUND(D3112*(F3115-E3115)*(0.000947831/0.737562)*144,2)</f>
        <v>31.16</v>
      </c>
      <c r="I3124" s="1">
        <f>G3124+H3124</f>
        <v>608.6</v>
      </c>
      <c r="J3124" s="1"/>
    </row>
    <row r="3125" spans="1:10">
      <c r="A3125" s="3"/>
      <c r="E3125" s="1"/>
      <c r="F3125" s="1"/>
      <c r="G3125" s="1"/>
      <c r="H3125" s="1"/>
      <c r="I3125" s="1"/>
    </row>
    <row r="3126" spans="1:10">
      <c r="A3126" s="3"/>
      <c r="B3126" s="24" t="s">
        <v>55</v>
      </c>
      <c r="C3126" s="12" t="s">
        <v>56</v>
      </c>
      <c r="D3126" s="3" t="s">
        <v>90</v>
      </c>
      <c r="E3126" s="3" t="s">
        <v>91</v>
      </c>
      <c r="F3126" s="4" t="s">
        <v>92</v>
      </c>
      <c r="G3126" s="3" t="s">
        <v>93</v>
      </c>
      <c r="H3126" s="4" t="s">
        <v>94</v>
      </c>
      <c r="I3126" s="16" t="s">
        <v>52</v>
      </c>
      <c r="J3126" s="4" t="s">
        <v>53</v>
      </c>
    </row>
    <row r="3127" spans="1:10">
      <c r="A3127" s="3"/>
      <c r="B3127" s="14"/>
      <c r="C3127" s="21">
        <f>F3115</f>
        <v>1.7</v>
      </c>
      <c r="D3127" s="1">
        <v>1.7633000000000001</v>
      </c>
      <c r="E3127" s="1">
        <v>261.64999999999998</v>
      </c>
      <c r="F3127" s="1">
        <v>1116.2</v>
      </c>
      <c r="G3127" s="1">
        <f>E3130</f>
        <v>271.8</v>
      </c>
      <c r="H3127" s="1">
        <f>F3130</f>
        <v>1116.5</v>
      </c>
      <c r="I3127" s="1">
        <f>(H3127-E3124)</f>
        <v>511</v>
      </c>
      <c r="J3127" s="1">
        <v>0</v>
      </c>
    </row>
    <row r="3128" spans="1:10">
      <c r="A3128" s="3"/>
      <c r="C3128" s="1"/>
      <c r="D3128" s="1">
        <v>1.6697</v>
      </c>
      <c r="E3128" s="1">
        <v>276.69</v>
      </c>
      <c r="F3128" s="1">
        <v>1116.7</v>
      </c>
      <c r="G3128" s="1"/>
      <c r="H3128" s="1"/>
      <c r="I3128" s="1"/>
      <c r="J3128" s="4"/>
    </row>
    <row r="3129" spans="1:10">
      <c r="A3129" s="3"/>
      <c r="C3129" s="1"/>
      <c r="D3129" s="1">
        <f>D3127-D3128</f>
        <v>9.3600000000000128E-2</v>
      </c>
      <c r="E3129" s="1">
        <f>E3127-E3128</f>
        <v>-15.04000000000002</v>
      </c>
      <c r="F3129" s="1">
        <f>F3127-F3128</f>
        <v>-0.5</v>
      </c>
      <c r="G3129" s="1"/>
      <c r="H3129" s="1"/>
      <c r="I3129" s="1"/>
      <c r="J3129" s="5"/>
    </row>
    <row r="3130" spans="1:10">
      <c r="A3130" s="3"/>
      <c r="B3130" s="1"/>
      <c r="C3130" s="1"/>
      <c r="D3130" s="1"/>
      <c r="E3130" s="1">
        <f>ROUND(E3127+(E3129/D3129)*(C3127-D3127),1)</f>
        <v>271.8</v>
      </c>
      <c r="F3130" s="1">
        <f>ROUND(F3127+(F3129/D3129)*(C3127-D3127),1)</f>
        <v>1116.5</v>
      </c>
      <c r="G3130" s="1"/>
      <c r="H3130" s="1"/>
      <c r="I3130" s="1"/>
      <c r="J3130" s="5"/>
    </row>
    <row r="3131" spans="1:10">
      <c r="A3131" s="3"/>
    </row>
    <row r="3132" spans="1:10">
      <c r="A3132" s="3"/>
      <c r="B3132" s="4" t="s">
        <v>54</v>
      </c>
    </row>
    <row r="3133" spans="1:10">
      <c r="A3133" s="3"/>
      <c r="B3133" s="1">
        <f>I3127</f>
        <v>511</v>
      </c>
      <c r="I3133" s="5"/>
      <c r="J3133" s="5"/>
    </row>
    <row r="3134" spans="1:10">
      <c r="A3134" s="3"/>
      <c r="I3134" s="5"/>
      <c r="J3134" s="5"/>
    </row>
    <row r="3135" spans="1:10">
      <c r="A3135" s="3" t="s">
        <v>79</v>
      </c>
      <c r="B3135" s="27" t="s">
        <v>57</v>
      </c>
      <c r="C3135" s="27" t="s">
        <v>71</v>
      </c>
      <c r="D3135" s="27" t="s">
        <v>69</v>
      </c>
      <c r="E3135" s="27" t="s">
        <v>68</v>
      </c>
      <c r="F3135" s="27" t="s">
        <v>70</v>
      </c>
      <c r="G3135" s="27" t="s">
        <v>72</v>
      </c>
    </row>
    <row r="3136" spans="1:10">
      <c r="A3136" s="3"/>
      <c r="B3136" s="28">
        <f>G3127</f>
        <v>271.8</v>
      </c>
      <c r="C3136" s="28">
        <f>ROUND((I3124+B3133)*B3112,1)</f>
        <v>11196</v>
      </c>
      <c r="D3136" s="28">
        <f>ROUND((H3124+J3127)*B3112,1)</f>
        <v>311.60000000000002</v>
      </c>
      <c r="E3136" s="28">
        <f>ROUND(B3136*(100/14.50381),1)</f>
        <v>1874</v>
      </c>
      <c r="F3136" s="28">
        <f>ROUND(D3136*(1/0.947831),1)</f>
        <v>328.8</v>
      </c>
      <c r="G3136" s="28">
        <f>ROUND(C3136*(1/0.947831),1)</f>
        <v>11812.2</v>
      </c>
    </row>
    <row r="3138" spans="1:11">
      <c r="A3138" s="3" t="s">
        <v>191</v>
      </c>
    </row>
    <row r="3139" spans="1:11">
      <c r="A3139" s="3" t="s">
        <v>59</v>
      </c>
      <c r="B3139" s="1"/>
      <c r="C3139" s="1"/>
      <c r="D3139" s="1"/>
      <c r="E3139" s="1"/>
      <c r="F3139" s="1"/>
      <c r="G3139" s="1"/>
      <c r="H3139" s="1"/>
      <c r="I3139" s="1"/>
    </row>
    <row r="3140" spans="1:11">
      <c r="A3140" s="24" t="s">
        <v>1</v>
      </c>
      <c r="B3140" s="3" t="s">
        <v>2</v>
      </c>
      <c r="C3140" s="3" t="s">
        <v>3</v>
      </c>
      <c r="D3140" s="3" t="s">
        <v>14</v>
      </c>
      <c r="E3140" s="3" t="s">
        <v>7</v>
      </c>
      <c r="F3140" s="3" t="s">
        <v>151</v>
      </c>
      <c r="G3140" s="3" t="s">
        <v>11</v>
      </c>
      <c r="H3140" s="19" t="s">
        <v>77</v>
      </c>
    </row>
    <row r="3141" spans="1:11">
      <c r="A3141" s="3"/>
      <c r="B3141" s="3" t="s">
        <v>5</v>
      </c>
      <c r="C3141" s="6">
        <v>2.5</v>
      </c>
      <c r="D3141" s="1">
        <f>K3141</f>
        <v>6.7000000000000028</v>
      </c>
      <c r="E3141" s="18">
        <f>K3142</f>
        <v>30.699999999999989</v>
      </c>
      <c r="F3141" s="8">
        <f>K3143</f>
        <v>10.700000000000003</v>
      </c>
      <c r="G3141" s="1">
        <f>K3144</f>
        <v>30.699999999999989</v>
      </c>
      <c r="H3141" s="7">
        <v>8.3139999999999993E-5</v>
      </c>
      <c r="K3141" s="1">
        <f>'ITEM Nº1'!K31</f>
        <v>6.7000000000000028</v>
      </c>
    </row>
    <row r="3142" spans="1:11">
      <c r="A3142" s="3"/>
      <c r="B3142" s="1"/>
      <c r="C3142" s="1"/>
      <c r="D3142" s="5"/>
      <c r="E3142" s="4"/>
      <c r="F3142" s="5"/>
      <c r="K3142" s="1">
        <f>'ITEM Nº1'!K32</f>
        <v>30.699999999999989</v>
      </c>
    </row>
    <row r="3143" spans="1:11">
      <c r="A3143" s="24" t="s">
        <v>6</v>
      </c>
      <c r="B3143" s="3" t="s">
        <v>7</v>
      </c>
      <c r="C3143" s="22" t="s">
        <v>8</v>
      </c>
      <c r="D3143" s="3" t="s">
        <v>9</v>
      </c>
      <c r="E3143" s="22" t="s">
        <v>10</v>
      </c>
      <c r="F3143" s="3" t="s">
        <v>11</v>
      </c>
      <c r="H3143" s="1"/>
      <c r="K3143" s="1">
        <f>'ITEM Nº1'!K33</f>
        <v>10.700000000000003</v>
      </c>
    </row>
    <row r="3144" spans="1:11">
      <c r="A3144" s="3"/>
      <c r="B3144" s="40">
        <f>E3141</f>
        <v>30.699999999999989</v>
      </c>
      <c r="D3144" s="9">
        <f>((D3146*D3148)/H3141)</f>
        <v>190.26121495327104</v>
      </c>
      <c r="F3144" s="40">
        <f>G3141</f>
        <v>30.699999999999989</v>
      </c>
      <c r="K3144" s="1">
        <f>'ITEM Nº1'!K34</f>
        <v>30.699999999999989</v>
      </c>
    </row>
    <row r="3145" spans="1:11">
      <c r="A3145" s="3"/>
      <c r="B3145" s="3" t="s">
        <v>14</v>
      </c>
      <c r="C3145" s="22" t="s">
        <v>12</v>
      </c>
      <c r="D3145" s="3" t="s">
        <v>80</v>
      </c>
      <c r="E3145" s="22" t="s">
        <v>13</v>
      </c>
      <c r="F3145" s="3" t="s">
        <v>151</v>
      </c>
    </row>
    <row r="3146" spans="1:11">
      <c r="A3146" s="3"/>
      <c r="B3146" s="40">
        <f>D3141</f>
        <v>6.7000000000000028</v>
      </c>
      <c r="C3146" s="22" t="s">
        <v>15</v>
      </c>
      <c r="D3146" s="5">
        <f>B3146</f>
        <v>6.7000000000000028</v>
      </c>
      <c r="E3146" s="22" t="s">
        <v>17</v>
      </c>
      <c r="F3146" s="40">
        <f>F3141</f>
        <v>10.700000000000003</v>
      </c>
    </row>
    <row r="3147" spans="1:11">
      <c r="A3147" s="3"/>
      <c r="B3147" s="3" t="s">
        <v>29</v>
      </c>
      <c r="C3147" s="22" t="s">
        <v>19</v>
      </c>
      <c r="D3147" s="3" t="s">
        <v>30</v>
      </c>
      <c r="E3147" s="22" t="s">
        <v>19</v>
      </c>
      <c r="F3147" s="3" t="s">
        <v>31</v>
      </c>
    </row>
    <row r="3148" spans="1:11">
      <c r="A3148" s="3"/>
      <c r="B3148" s="10">
        <f>(H3141*(B3144+273.15)/B3146)</f>
        <v>3.770461044776117E-3</v>
      </c>
      <c r="C3148" s="10"/>
      <c r="D3148" s="10">
        <f>F3148</f>
        <v>2.3609428971962604E-3</v>
      </c>
      <c r="E3148" s="10"/>
      <c r="F3148" s="10">
        <f>(H3141*(F3144+273.15)/F3146)</f>
        <v>2.3609428971962604E-3</v>
      </c>
    </row>
    <row r="3149" spans="1:11">
      <c r="A3149" s="3"/>
      <c r="B3149" s="1"/>
      <c r="C3149" s="1"/>
      <c r="D3149" s="1"/>
      <c r="E3149" s="1"/>
      <c r="F3149" s="1"/>
      <c r="G3149" s="1"/>
      <c r="H3149" s="1"/>
      <c r="I3149" s="1"/>
      <c r="J3149" s="1"/>
    </row>
    <row r="3150" spans="1:11">
      <c r="A3150" s="24" t="s">
        <v>23</v>
      </c>
      <c r="B3150" s="27" t="s">
        <v>73</v>
      </c>
      <c r="C3150" s="29" t="s">
        <v>75</v>
      </c>
      <c r="D3150" s="27" t="s">
        <v>74</v>
      </c>
      <c r="E3150" s="29" t="s">
        <v>76</v>
      </c>
      <c r="F3150" s="11" t="s">
        <v>26</v>
      </c>
      <c r="G3150" s="27" t="s">
        <v>73</v>
      </c>
      <c r="H3150" s="29" t="s">
        <v>75</v>
      </c>
      <c r="I3150" s="27" t="s">
        <v>24</v>
      </c>
      <c r="J3150" s="29" t="s">
        <v>76</v>
      </c>
    </row>
    <row r="3151" spans="1:11">
      <c r="A3151" s="3"/>
      <c r="B3151" s="31">
        <f>ROUND((H3141*(D3144-(B3144+273.15)))*(1/0.01),2)</f>
        <v>-0.94</v>
      </c>
      <c r="C3151" s="31">
        <f>ROUND((C3141*H3141*(D3144-(B3144+273.15)))*(1/0.01),2)</f>
        <v>-2.36</v>
      </c>
      <c r="D3151" s="31">
        <f>C3151+B3151</f>
        <v>-3.3</v>
      </c>
      <c r="E3151" s="31">
        <f>ROUND(((C3141+1)*H3141*(D3144-(B3144+273.15)))*(1/0.01),2)</f>
        <v>-3.31</v>
      </c>
      <c r="F3151" s="10"/>
      <c r="G3151" s="31">
        <f>ROUND(H3141*(F3144+273.15)*(LN(F3148/D3148)),2)</f>
        <v>0</v>
      </c>
      <c r="H3151" s="31">
        <f>ROUND((C3141*H3141*((F3144+273.15)-D3144))*100,2)</f>
        <v>2.36</v>
      </c>
      <c r="I3151" s="31">
        <f>H3151+G3151</f>
        <v>2.36</v>
      </c>
      <c r="J3151" s="31">
        <f>ROUND(((C3141+1)*H3141*((F3144+273.15)-D3144))*100,2)</f>
        <v>3.31</v>
      </c>
    </row>
    <row r="3152" spans="1:11">
      <c r="A3152" s="3"/>
      <c r="B3152" s="1"/>
      <c r="C3152" s="1"/>
      <c r="D3152" s="1"/>
      <c r="E3152" s="1"/>
      <c r="F3152" s="1"/>
      <c r="G3152" s="1"/>
      <c r="H3152" s="1"/>
      <c r="J3152" s="1"/>
    </row>
    <row r="3153" spans="1:10">
      <c r="A3153" s="24" t="s">
        <v>27</v>
      </c>
      <c r="B3153" s="27" t="s">
        <v>73</v>
      </c>
      <c r="C3153" s="27" t="s">
        <v>74</v>
      </c>
      <c r="D3153" s="29" t="s">
        <v>75</v>
      </c>
      <c r="E3153" s="29" t="s">
        <v>76</v>
      </c>
      <c r="G3153" s="1"/>
      <c r="H3153" s="1"/>
      <c r="J3153" s="1"/>
    </row>
    <row r="3154" spans="1:10">
      <c r="A3154" s="3"/>
      <c r="B3154" s="31">
        <f>B3151+G3151</f>
        <v>-0.94</v>
      </c>
      <c r="C3154" s="31">
        <f>D3151+I3151</f>
        <v>-0.94</v>
      </c>
      <c r="D3154" s="31">
        <f>C3151+H3151</f>
        <v>0</v>
      </c>
      <c r="E3154" s="31">
        <f>E3151+J3151</f>
        <v>0</v>
      </c>
      <c r="G3154" s="1"/>
      <c r="H3154" s="1"/>
      <c r="I3154" s="1"/>
      <c r="J3154" s="1"/>
    </row>
    <row r="3155" spans="1:10">
      <c r="A3155" s="3"/>
      <c r="B3155" s="1"/>
      <c r="C3155" s="1"/>
      <c r="D3155" s="1"/>
      <c r="E3155" s="1"/>
      <c r="F3155" s="1"/>
      <c r="G3155" s="1"/>
      <c r="H3155" s="1"/>
      <c r="I3155" s="1"/>
      <c r="J3155" s="1"/>
    </row>
    <row r="3156" spans="1:10">
      <c r="A3156" s="24" t="s">
        <v>28</v>
      </c>
      <c r="B3156" s="3" t="s">
        <v>7</v>
      </c>
      <c r="C3156" s="22" t="s">
        <v>8</v>
      </c>
      <c r="D3156" s="3" t="s">
        <v>9</v>
      </c>
      <c r="E3156" s="22" t="s">
        <v>10</v>
      </c>
      <c r="F3156" s="3" t="s">
        <v>11</v>
      </c>
      <c r="G3156" s="1"/>
      <c r="H3156" s="1"/>
      <c r="I3156" s="1"/>
      <c r="J3156" s="1"/>
    </row>
    <row r="3157" spans="1:10">
      <c r="A3157" s="3"/>
      <c r="B3157" s="40">
        <f>E3141</f>
        <v>30.699999999999989</v>
      </c>
      <c r="D3157" s="9">
        <f>(D3159*D3161/H3141)</f>
        <v>485.25298507462668</v>
      </c>
      <c r="F3157" s="40">
        <f>G3141</f>
        <v>30.699999999999989</v>
      </c>
      <c r="G3157" s="1"/>
      <c r="H3157" s="1"/>
      <c r="I3157" s="1"/>
      <c r="J3157" s="1"/>
    </row>
    <row r="3158" spans="1:10">
      <c r="A3158" s="3"/>
      <c r="B3158" s="3" t="s">
        <v>14</v>
      </c>
      <c r="C3158" s="22" t="s">
        <v>13</v>
      </c>
      <c r="D3158" s="3" t="s">
        <v>16</v>
      </c>
      <c r="E3158" s="22" t="s">
        <v>12</v>
      </c>
      <c r="F3158" s="3" t="s">
        <v>18</v>
      </c>
      <c r="G3158" s="1"/>
      <c r="H3158" s="1"/>
      <c r="I3158" s="1"/>
      <c r="J3158" s="1"/>
    </row>
    <row r="3159" spans="1:10">
      <c r="A3159" s="3"/>
      <c r="B3159" s="40">
        <f>D3141</f>
        <v>6.7000000000000028</v>
      </c>
      <c r="C3159" s="22" t="s">
        <v>17</v>
      </c>
      <c r="D3159" s="5">
        <f>F3159</f>
        <v>10.700000000000003</v>
      </c>
      <c r="E3159" s="22" t="s">
        <v>15</v>
      </c>
      <c r="F3159" s="40">
        <f>F3141</f>
        <v>10.700000000000003</v>
      </c>
      <c r="G3159" s="1"/>
      <c r="H3159" s="1"/>
      <c r="I3159" s="1"/>
      <c r="J3159" s="1"/>
    </row>
    <row r="3160" spans="1:10">
      <c r="A3160" s="3"/>
      <c r="B3160" s="3" t="s">
        <v>29</v>
      </c>
      <c r="C3160" s="22" t="s">
        <v>19</v>
      </c>
      <c r="D3160" s="3" t="s">
        <v>30</v>
      </c>
      <c r="E3160" s="22" t="s">
        <v>19</v>
      </c>
      <c r="F3160" s="3" t="s">
        <v>31</v>
      </c>
      <c r="G3160" s="1"/>
      <c r="H3160" s="1"/>
      <c r="I3160" s="1"/>
      <c r="J3160" s="1"/>
    </row>
    <row r="3161" spans="1:10">
      <c r="A3161" s="3"/>
      <c r="B3161" s="20">
        <f>B3148</f>
        <v>3.770461044776117E-3</v>
      </c>
      <c r="C3161" s="1"/>
      <c r="D3161" s="20">
        <f>B3161</f>
        <v>3.770461044776117E-3</v>
      </c>
      <c r="E3161" s="13"/>
      <c r="F3161" s="13">
        <f>H3141*(F3157+273.15)/F3159</f>
        <v>2.3609428971962604E-3</v>
      </c>
      <c r="G3161" s="1"/>
      <c r="H3161" s="1"/>
      <c r="I3161" s="1"/>
      <c r="J3161" s="1"/>
    </row>
    <row r="3162" spans="1:10">
      <c r="A3162" s="3"/>
      <c r="B3162" s="1"/>
      <c r="C3162" s="1"/>
      <c r="D3162" s="1"/>
      <c r="E3162" s="1"/>
      <c r="F3162" s="1"/>
      <c r="G3162" s="1"/>
      <c r="H3162" s="1"/>
      <c r="I3162" s="1"/>
      <c r="J3162" s="1"/>
    </row>
    <row r="3163" spans="1:10">
      <c r="A3163" s="24" t="s">
        <v>23</v>
      </c>
      <c r="B3163" s="27" t="s">
        <v>73</v>
      </c>
      <c r="C3163" s="29" t="s">
        <v>75</v>
      </c>
      <c r="D3163" s="27" t="s">
        <v>74</v>
      </c>
      <c r="E3163" s="29" t="s">
        <v>76</v>
      </c>
      <c r="F3163" s="11" t="s">
        <v>26</v>
      </c>
      <c r="G3163" s="27" t="s">
        <v>73</v>
      </c>
      <c r="H3163" s="29" t="s">
        <v>75</v>
      </c>
      <c r="I3163" s="27" t="s">
        <v>74</v>
      </c>
      <c r="J3163" s="29" t="s">
        <v>25</v>
      </c>
    </row>
    <row r="3164" spans="1:10">
      <c r="A3164" s="3"/>
      <c r="B3164" s="28">
        <f>H3141*(B3157+273.15)*(LN(D3161/B3161))</f>
        <v>0</v>
      </c>
      <c r="C3164" s="31">
        <f>(C3141*H3141*(D3157-(B3157+273.15)))*100</f>
        <v>3.7704610447761162</v>
      </c>
      <c r="D3164" s="31">
        <f>C3164+B3164</f>
        <v>3.7704610447761162</v>
      </c>
      <c r="E3164" s="31">
        <f>((C3141+1)*H3141*(D3157-(B3157+273.15)))*100</f>
        <v>5.2786454626865629</v>
      </c>
      <c r="F3164" s="1"/>
      <c r="G3164" s="31">
        <f>(H3141*((F3157+273.15)-D3157))*100</f>
        <v>-1.5081844179104464</v>
      </c>
      <c r="H3164" s="31">
        <f>(C3141*H3141*((F3157+273.15)-D3157))*100</f>
        <v>-3.7704610447761162</v>
      </c>
      <c r="I3164" s="31">
        <f>H3164+G3164</f>
        <v>-5.2786454626865629</v>
      </c>
      <c r="J3164" s="31">
        <f>((C3141+1)*H3141*((F3157+273.15)-D3157))*100</f>
        <v>-5.2786454626865629</v>
      </c>
    </row>
    <row r="3165" spans="1:10">
      <c r="A3165" s="3"/>
      <c r="B3165" s="1"/>
      <c r="C3165" s="1"/>
      <c r="D3165" s="1"/>
      <c r="E3165" s="1"/>
      <c r="F3165" s="1"/>
      <c r="G3165" s="1"/>
      <c r="I3165" s="1"/>
      <c r="J3165" s="1"/>
    </row>
    <row r="3166" spans="1:10">
      <c r="A3166" s="24" t="s">
        <v>27</v>
      </c>
      <c r="B3166" s="27" t="s">
        <v>73</v>
      </c>
      <c r="C3166" s="27" t="s">
        <v>74</v>
      </c>
      <c r="D3166" s="29" t="s">
        <v>75</v>
      </c>
      <c r="E3166" s="29" t="s">
        <v>76</v>
      </c>
      <c r="F3166" s="1"/>
      <c r="I3166" s="1"/>
      <c r="J3166" s="1"/>
    </row>
    <row r="3167" spans="1:10">
      <c r="A3167" s="3"/>
      <c r="B3167" s="31">
        <f>B3164+G3164</f>
        <v>-1.5081844179104464</v>
      </c>
      <c r="C3167" s="31">
        <f>D3164+I3164</f>
        <v>-1.5081844179104467</v>
      </c>
      <c r="D3167" s="28">
        <f>C3164+H3164</f>
        <v>0</v>
      </c>
      <c r="E3167" s="28">
        <f>E3164+J3164</f>
        <v>0</v>
      </c>
      <c r="F3167" s="1"/>
      <c r="H3167" s="1"/>
      <c r="I3167" s="1"/>
      <c r="J3167" s="1"/>
    </row>
    <row r="3169" spans="1:11">
      <c r="A3169" s="3" t="s">
        <v>0</v>
      </c>
      <c r="B3169" s="1"/>
      <c r="C3169" s="1"/>
      <c r="D3169" s="1"/>
      <c r="E3169" s="1"/>
      <c r="F3169" s="1"/>
      <c r="G3169" s="1"/>
      <c r="H3169" s="1"/>
      <c r="I3169" s="1"/>
      <c r="J3169" s="1"/>
    </row>
    <row r="3170" spans="1:11">
      <c r="A3170" s="24" t="s">
        <v>1</v>
      </c>
      <c r="B3170" s="3" t="s">
        <v>32</v>
      </c>
      <c r="C3170" s="3" t="s">
        <v>78</v>
      </c>
      <c r="D3170" s="3" t="s">
        <v>60</v>
      </c>
      <c r="E3170" s="3" t="s">
        <v>62</v>
      </c>
      <c r="F3170" s="3" t="s">
        <v>61</v>
      </c>
      <c r="G3170" s="22" t="s">
        <v>33</v>
      </c>
      <c r="H3170" s="46"/>
      <c r="I3170" s="46"/>
      <c r="J3170" s="46"/>
    </row>
    <row r="3171" spans="1:11">
      <c r="A3171" s="3"/>
      <c r="B3171" s="4" t="s">
        <v>34</v>
      </c>
      <c r="C3171" s="5">
        <f>K3171</f>
        <v>4.54</v>
      </c>
      <c r="D3171" s="5">
        <f>K3172</f>
        <v>15.56</v>
      </c>
      <c r="E3171" s="5">
        <f>K3173</f>
        <v>7.0309999999999997</v>
      </c>
      <c r="F3171" s="5">
        <f>K3174</f>
        <v>0.48199999999999998</v>
      </c>
      <c r="G3171" s="32" t="s">
        <v>35</v>
      </c>
      <c r="H3171" s="46"/>
      <c r="I3171" s="46"/>
      <c r="J3171" s="46"/>
      <c r="K3171" s="1">
        <v>4.54</v>
      </c>
    </row>
    <row r="3172" spans="1:11">
      <c r="A3172" s="3"/>
      <c r="B3172" s="1"/>
      <c r="C3172" s="1"/>
      <c r="D3172" s="1"/>
      <c r="E3172" s="1"/>
      <c r="F3172" s="1"/>
      <c r="G3172" s="1"/>
      <c r="H3172" s="46"/>
      <c r="I3172" s="46"/>
      <c r="J3172" s="46"/>
      <c r="K3172" s="1">
        <v>15.56</v>
      </c>
    </row>
    <row r="3173" spans="1:11">
      <c r="A3173" s="3" t="s">
        <v>81</v>
      </c>
      <c r="B3173" s="3" t="s">
        <v>36</v>
      </c>
      <c r="C3173" s="3" t="s">
        <v>37</v>
      </c>
      <c r="D3173" s="3" t="s">
        <v>38</v>
      </c>
      <c r="E3173" s="3" t="s">
        <v>39</v>
      </c>
      <c r="F3173" s="3"/>
      <c r="G3173" s="1"/>
      <c r="H3173" s="46"/>
      <c r="I3173" s="46"/>
      <c r="J3173" s="46"/>
      <c r="K3173" s="1">
        <v>7.0309999999999997</v>
      </c>
    </row>
    <row r="3174" spans="1:11">
      <c r="A3174" s="3"/>
      <c r="B3174" s="25">
        <f>ROUND(C3171*2.20462,2)</f>
        <v>10.01</v>
      </c>
      <c r="C3174" s="25">
        <f>ROUND(D3171*1.8+32,2)</f>
        <v>60.01</v>
      </c>
      <c r="D3174" s="25">
        <f>ROUND(E3171*(14.6959793/1.03326),2)</f>
        <v>100</v>
      </c>
      <c r="E3174" s="25">
        <f>ROUND(F3171*(3.28084^3),2)</f>
        <v>17.02</v>
      </c>
      <c r="F3174" s="13"/>
      <c r="G3174" s="1"/>
      <c r="H3174" s="46"/>
      <c r="I3174" s="46"/>
      <c r="J3174" s="46"/>
      <c r="K3174" s="1">
        <v>0.48199999999999998</v>
      </c>
    </row>
    <row r="3175" spans="1:11">
      <c r="A3175" s="3"/>
      <c r="B3175" s="25"/>
      <c r="C3175" s="23"/>
      <c r="D3175" s="23"/>
      <c r="E3175" s="25"/>
      <c r="G3175" s="1"/>
      <c r="H3175" s="46"/>
      <c r="I3175" s="46"/>
      <c r="J3175" s="46"/>
    </row>
    <row r="3176" spans="1:11">
      <c r="A3176" s="3" t="s">
        <v>82</v>
      </c>
      <c r="B3176" s="23">
        <f>ROUND(B3174,0)</f>
        <v>10</v>
      </c>
      <c r="C3176" s="23">
        <f>ROUND(C3174,0)</f>
        <v>60</v>
      </c>
      <c r="D3176" s="23">
        <f>ROUND(D3174,0)</f>
        <v>100</v>
      </c>
      <c r="E3176" s="23">
        <f>ROUND(E3174,0)</f>
        <v>17</v>
      </c>
      <c r="F3176" s="21"/>
      <c r="G3176" s="1"/>
      <c r="H3176" s="46"/>
      <c r="I3176" s="46"/>
      <c r="J3176" s="46"/>
    </row>
    <row r="3177" spans="1:11">
      <c r="A3177" s="3"/>
      <c r="B3177" s="25"/>
      <c r="C3177" s="23"/>
      <c r="D3177" s="23"/>
      <c r="E3177" s="25"/>
      <c r="G3177" s="1"/>
    </row>
    <row r="3178" spans="1:11">
      <c r="A3178" s="3" t="s">
        <v>40</v>
      </c>
      <c r="B3178" s="3" t="s">
        <v>37</v>
      </c>
      <c r="C3178" s="3" t="s">
        <v>98</v>
      </c>
      <c r="D3178" s="4" t="s">
        <v>97</v>
      </c>
      <c r="E3178" s="3" t="s">
        <v>96</v>
      </c>
      <c r="F3178" s="3" t="s">
        <v>95</v>
      </c>
      <c r="H3178" s="47" t="s">
        <v>89</v>
      </c>
      <c r="I3178" s="48"/>
      <c r="J3178" s="49"/>
    </row>
    <row r="3179" spans="1:11">
      <c r="A3179" s="3"/>
      <c r="B3179" s="17">
        <f>C3176</f>
        <v>60</v>
      </c>
      <c r="C3179" s="1">
        <v>0.25609999999999999</v>
      </c>
      <c r="D3179" s="1">
        <v>28.06</v>
      </c>
      <c r="E3179" s="1">
        <v>1.6029999999999999E-2</v>
      </c>
      <c r="F3179" s="1">
        <f>ROUND(E3176/B3176,3)</f>
        <v>1.7</v>
      </c>
      <c r="H3179" s="1"/>
      <c r="I3179" s="1"/>
      <c r="J3179" s="1"/>
    </row>
    <row r="3180" spans="1:11">
      <c r="A3180" s="3"/>
      <c r="B3180" s="3"/>
      <c r="C3180" s="1"/>
      <c r="D3180" s="1"/>
      <c r="E3180" s="1"/>
      <c r="F3180" s="1"/>
      <c r="G3180" s="1"/>
      <c r="H3180" s="1"/>
      <c r="I3180" s="1"/>
      <c r="J3180" s="1"/>
    </row>
    <row r="3181" spans="1:11">
      <c r="A3181" s="3"/>
      <c r="B3181" s="3" t="s">
        <v>38</v>
      </c>
      <c r="C3181" s="3" t="s">
        <v>38</v>
      </c>
      <c r="D3181" s="3" t="s">
        <v>45</v>
      </c>
      <c r="E3181" s="3" t="s">
        <v>46</v>
      </c>
      <c r="F3181" s="4" t="s">
        <v>47</v>
      </c>
      <c r="G3181" s="4" t="s">
        <v>48</v>
      </c>
      <c r="H3181" s="50" t="str">
        <f>IF(E3179=D3185,"líquido saturado",IF(E3179&lt;D3185,"líquido comprimido",IF(E3179&lt;E3185,"mezcla L+V",IF(E3179=E3185,"vapor saturado","vapor recalentado"))))</f>
        <v>líquido comprimido</v>
      </c>
      <c r="I3181" s="51"/>
      <c r="J3181" s="15" t="s">
        <v>99</v>
      </c>
    </row>
    <row r="3182" spans="1:11">
      <c r="A3182" s="3"/>
      <c r="B3182" s="17">
        <f>D3176</f>
        <v>100</v>
      </c>
      <c r="C3182" s="1">
        <v>96.16</v>
      </c>
      <c r="D3182" s="1">
        <v>1.771E-2</v>
      </c>
      <c r="E3182" s="1">
        <v>4.5979999999999999</v>
      </c>
      <c r="F3182" s="1">
        <v>295.27999999999997</v>
      </c>
      <c r="G3182" s="1">
        <v>1104.5999999999999</v>
      </c>
      <c r="J3182" s="1">
        <f>D3179</f>
        <v>28.06</v>
      </c>
    </row>
    <row r="3183" spans="1:11">
      <c r="A3183" s="3"/>
      <c r="B3183" s="1"/>
      <c r="C3183" s="1">
        <v>103.05</v>
      </c>
      <c r="D3183" s="1">
        <v>1.7760000000000001E-2</v>
      </c>
      <c r="E3183" s="1">
        <v>4.3070000000000004</v>
      </c>
      <c r="F3183" s="1">
        <v>300.47000000000003</v>
      </c>
      <c r="G3183" s="1">
        <v>1105.5999999999999</v>
      </c>
      <c r="H3183" s="35" t="s">
        <v>100</v>
      </c>
      <c r="I3183" s="34" t="str">
        <f>IF(F3179&gt;D3185,IF(F3179&lt;E3185,"mezcla L+V","vapor recalentado"),"líquido comprimido")</f>
        <v>mezcla L+V</v>
      </c>
      <c r="J3183" s="1"/>
    </row>
    <row r="3184" spans="1:11">
      <c r="A3184" s="3"/>
      <c r="B3184" s="1"/>
      <c r="C3184" s="1">
        <f>C3182-C3183</f>
        <v>-6.8900000000000006</v>
      </c>
      <c r="D3184" s="1">
        <f>D3182-D3183</f>
        <v>-5.0000000000001432E-5</v>
      </c>
      <c r="E3184" s="1">
        <f>E3182-E3183</f>
        <v>0.29099999999999948</v>
      </c>
      <c r="F3184" s="1">
        <f>F3182-F3183</f>
        <v>-5.1900000000000546</v>
      </c>
      <c r="G3184" s="1">
        <f>G3182-G3183</f>
        <v>-1</v>
      </c>
      <c r="H3184" s="1"/>
      <c r="I3184" s="1"/>
      <c r="J3184" s="1"/>
    </row>
    <row r="3185" spans="1:10">
      <c r="A3185" s="3"/>
      <c r="B3185" s="1"/>
      <c r="C3185" s="1"/>
      <c r="D3185" s="1">
        <f>ROUND(D3182+(D3184/C3184)*(B3182-C3182),4)</f>
        <v>1.77E-2</v>
      </c>
      <c r="E3185" s="1">
        <f>ROUND(E3182+(E3184/C3184)*(B3182-C3182),3)</f>
        <v>4.4359999999999999</v>
      </c>
      <c r="F3185" s="1">
        <f>ROUND(F3182+(F3184/C3184)*(B3182-C3182),2)</f>
        <v>298.17</v>
      </c>
      <c r="G3185" s="1">
        <f>ROUND(G3182+(G3184/C3184)*(B3182-C3182),1)</f>
        <v>1105.2</v>
      </c>
      <c r="H3185" s="1"/>
      <c r="I3185" s="1"/>
      <c r="J3185" s="1"/>
    </row>
    <row r="3186" spans="1:10">
      <c r="A3186" s="3"/>
      <c r="B3186" s="1"/>
      <c r="C3186" s="1"/>
      <c r="D3186" s="1"/>
      <c r="E3186" s="1"/>
      <c r="F3186" s="1"/>
      <c r="G3186" s="1"/>
      <c r="H3186" s="1"/>
      <c r="I3186" s="1"/>
      <c r="J3186" s="1"/>
    </row>
    <row r="3187" spans="1:10">
      <c r="A3187" s="3"/>
      <c r="B3187" s="3" t="s">
        <v>45</v>
      </c>
      <c r="C3187" s="3" t="s">
        <v>46</v>
      </c>
      <c r="D3187" s="3" t="s">
        <v>49</v>
      </c>
      <c r="E3187" s="15" t="s">
        <v>50</v>
      </c>
      <c r="F3187" s="11" t="s">
        <v>51</v>
      </c>
      <c r="G3187" s="16" t="s">
        <v>52</v>
      </c>
      <c r="H3187" s="4" t="s">
        <v>53</v>
      </c>
      <c r="I3187" s="4" t="s">
        <v>54</v>
      </c>
      <c r="J3187" s="1"/>
    </row>
    <row r="3188" spans="1:10">
      <c r="A3188" s="3"/>
      <c r="B3188" s="1">
        <f>D3185</f>
        <v>1.77E-2</v>
      </c>
      <c r="C3188" s="1">
        <f>E3185</f>
        <v>4.4359999999999999</v>
      </c>
      <c r="D3188" s="1">
        <f>ROUND(((F3179-B3188)/(C3188-B3188)),4)</f>
        <v>0.38080000000000003</v>
      </c>
      <c r="E3188" s="1">
        <f>ROUND((1-D3188)*F3185+G3185*D3188,1)</f>
        <v>605.5</v>
      </c>
      <c r="F3188" s="1"/>
      <c r="G3188" s="1">
        <f>(E3188-J3182)</f>
        <v>577.44000000000005</v>
      </c>
      <c r="H3188" s="1">
        <f>ROUND(D3176*(F3179-E3179)*(0.000947831/0.737562)*144,2)</f>
        <v>31.16</v>
      </c>
      <c r="I3188" s="1">
        <f>G3188+H3188</f>
        <v>608.6</v>
      </c>
      <c r="J3188" s="1"/>
    </row>
    <row r="3189" spans="1:10">
      <c r="A3189" s="3"/>
      <c r="E3189" s="1"/>
      <c r="F3189" s="1"/>
      <c r="G3189" s="1"/>
      <c r="H3189" s="1"/>
      <c r="I3189" s="1"/>
    </row>
    <row r="3190" spans="1:10">
      <c r="A3190" s="3"/>
      <c r="B3190" s="24" t="s">
        <v>55</v>
      </c>
      <c r="C3190" s="12" t="s">
        <v>56</v>
      </c>
      <c r="D3190" s="3" t="s">
        <v>90</v>
      </c>
      <c r="E3190" s="3" t="s">
        <v>91</v>
      </c>
      <c r="F3190" s="4" t="s">
        <v>92</v>
      </c>
      <c r="G3190" s="3" t="s">
        <v>93</v>
      </c>
      <c r="H3190" s="4" t="s">
        <v>94</v>
      </c>
      <c r="I3190" s="16" t="s">
        <v>52</v>
      </c>
      <c r="J3190" s="4" t="s">
        <v>53</v>
      </c>
    </row>
    <row r="3191" spans="1:10">
      <c r="A3191" s="3"/>
      <c r="B3191" s="14"/>
      <c r="C3191" s="21">
        <f>F3179</f>
        <v>1.7</v>
      </c>
      <c r="D3191" s="1">
        <v>1.7633000000000001</v>
      </c>
      <c r="E3191" s="1">
        <v>261.64999999999998</v>
      </c>
      <c r="F3191" s="1">
        <v>1116.2</v>
      </c>
      <c r="G3191" s="1">
        <f>E3194</f>
        <v>271.8</v>
      </c>
      <c r="H3191" s="1">
        <f>F3194</f>
        <v>1116.5</v>
      </c>
      <c r="I3191" s="1">
        <f>(H3191-E3188)</f>
        <v>511</v>
      </c>
      <c r="J3191" s="1">
        <v>0</v>
      </c>
    </row>
    <row r="3192" spans="1:10">
      <c r="A3192" s="3"/>
      <c r="C3192" s="1"/>
      <c r="D3192" s="1">
        <v>1.6697</v>
      </c>
      <c r="E3192" s="1">
        <v>276.69</v>
      </c>
      <c r="F3192" s="1">
        <v>1116.7</v>
      </c>
      <c r="G3192" s="1"/>
      <c r="H3192" s="1"/>
      <c r="I3192" s="1"/>
      <c r="J3192" s="4"/>
    </row>
    <row r="3193" spans="1:10">
      <c r="A3193" s="3"/>
      <c r="C3193" s="1"/>
      <c r="D3193" s="1">
        <f>D3191-D3192</f>
        <v>9.3600000000000128E-2</v>
      </c>
      <c r="E3193" s="1">
        <f>E3191-E3192</f>
        <v>-15.04000000000002</v>
      </c>
      <c r="F3193" s="1">
        <f>F3191-F3192</f>
        <v>-0.5</v>
      </c>
      <c r="G3193" s="1"/>
      <c r="H3193" s="1"/>
      <c r="I3193" s="1"/>
      <c r="J3193" s="5"/>
    </row>
    <row r="3194" spans="1:10">
      <c r="A3194" s="3"/>
      <c r="B3194" s="1"/>
      <c r="C3194" s="1"/>
      <c r="D3194" s="1"/>
      <c r="E3194" s="1">
        <f>ROUND(E3191+(E3193/D3193)*(C3191-D3191),1)</f>
        <v>271.8</v>
      </c>
      <c r="F3194" s="1">
        <f>ROUND(F3191+(F3193/D3193)*(C3191-D3191),1)</f>
        <v>1116.5</v>
      </c>
      <c r="G3194" s="1"/>
      <c r="H3194" s="1"/>
      <c r="I3194" s="1"/>
      <c r="J3194" s="5"/>
    </row>
    <row r="3195" spans="1:10">
      <c r="A3195" s="3"/>
    </row>
    <row r="3196" spans="1:10">
      <c r="A3196" s="3"/>
      <c r="B3196" s="4" t="s">
        <v>54</v>
      </c>
    </row>
    <row r="3197" spans="1:10">
      <c r="A3197" s="3"/>
      <c r="B3197" s="1">
        <f>I3191</f>
        <v>511</v>
      </c>
      <c r="I3197" s="5"/>
      <c r="J3197" s="5"/>
    </row>
    <row r="3198" spans="1:10">
      <c r="A3198" s="3"/>
      <c r="I3198" s="5"/>
      <c r="J3198" s="5"/>
    </row>
    <row r="3199" spans="1:10">
      <c r="A3199" s="3" t="s">
        <v>79</v>
      </c>
      <c r="B3199" s="27" t="s">
        <v>57</v>
      </c>
      <c r="C3199" s="27" t="s">
        <v>71</v>
      </c>
      <c r="D3199" s="27" t="s">
        <v>69</v>
      </c>
      <c r="E3199" s="27" t="s">
        <v>68</v>
      </c>
      <c r="F3199" s="27" t="s">
        <v>70</v>
      </c>
      <c r="G3199" s="27" t="s">
        <v>72</v>
      </c>
    </row>
    <row r="3200" spans="1:10">
      <c r="A3200" s="3"/>
      <c r="B3200" s="28">
        <f>G3191</f>
        <v>271.8</v>
      </c>
      <c r="C3200" s="28">
        <f>ROUND((I3188+B3197)*B3176,1)</f>
        <v>11196</v>
      </c>
      <c r="D3200" s="28">
        <f>ROUND((H3188+J3191)*B3176,1)</f>
        <v>311.60000000000002</v>
      </c>
      <c r="E3200" s="28">
        <f>ROUND(B3200*(100/14.50381),1)</f>
        <v>1874</v>
      </c>
      <c r="F3200" s="28">
        <f>ROUND(D3200*(1/0.947831),1)</f>
        <v>328.8</v>
      </c>
      <c r="G3200" s="28">
        <f>ROUND(C3200*(1/0.947831),1)</f>
        <v>11812.2</v>
      </c>
    </row>
  </sheetData>
  <mergeCells count="150">
    <mergeCell ref="H3117:I3117"/>
    <mergeCell ref="H3170:J3176"/>
    <mergeCell ref="H3178:J3178"/>
    <mergeCell ref="H3181:I3181"/>
    <mergeCell ref="H3050:J3050"/>
    <mergeCell ref="H3053:I3053"/>
    <mergeCell ref="H3106:J3112"/>
    <mergeCell ref="H3114:J3114"/>
    <mergeCell ref="H2978:J2984"/>
    <mergeCell ref="H2986:J2986"/>
    <mergeCell ref="H2989:I2989"/>
    <mergeCell ref="H3042:J3048"/>
    <mergeCell ref="H2861:I2861"/>
    <mergeCell ref="H2914:J2920"/>
    <mergeCell ref="H2922:J2922"/>
    <mergeCell ref="H2925:I2925"/>
    <mergeCell ref="H2794:J2794"/>
    <mergeCell ref="H2797:I2797"/>
    <mergeCell ref="H2850:J2856"/>
    <mergeCell ref="H2858:J2858"/>
    <mergeCell ref="H2722:J2728"/>
    <mergeCell ref="H2730:J2730"/>
    <mergeCell ref="H2733:I2733"/>
    <mergeCell ref="H2786:J2792"/>
    <mergeCell ref="H2605:I2605"/>
    <mergeCell ref="H2658:J2664"/>
    <mergeCell ref="H2666:J2666"/>
    <mergeCell ref="H2669:I2669"/>
    <mergeCell ref="H2538:J2538"/>
    <mergeCell ref="H2541:I2541"/>
    <mergeCell ref="H2594:J2600"/>
    <mergeCell ref="H2602:J2602"/>
    <mergeCell ref="H2466:J2472"/>
    <mergeCell ref="H2474:J2474"/>
    <mergeCell ref="H2477:I2477"/>
    <mergeCell ref="H2530:J2536"/>
    <mergeCell ref="H2349:I2349"/>
    <mergeCell ref="H2402:J2408"/>
    <mergeCell ref="H2410:J2410"/>
    <mergeCell ref="H2413:I2413"/>
    <mergeCell ref="H2282:J2282"/>
    <mergeCell ref="H2285:I2285"/>
    <mergeCell ref="H2338:J2344"/>
    <mergeCell ref="H2346:J2346"/>
    <mergeCell ref="H2210:J2216"/>
    <mergeCell ref="H2218:J2218"/>
    <mergeCell ref="H2221:I2221"/>
    <mergeCell ref="H2274:J2280"/>
    <mergeCell ref="H2093:I2093"/>
    <mergeCell ref="H2146:J2152"/>
    <mergeCell ref="H2154:J2154"/>
    <mergeCell ref="H2157:I2157"/>
    <mergeCell ref="H2026:J2026"/>
    <mergeCell ref="H2029:I2029"/>
    <mergeCell ref="H2082:J2088"/>
    <mergeCell ref="H2090:J2090"/>
    <mergeCell ref="H1954:J1960"/>
    <mergeCell ref="H1962:J1962"/>
    <mergeCell ref="H1965:I1965"/>
    <mergeCell ref="H2018:J2024"/>
    <mergeCell ref="H1837:I1837"/>
    <mergeCell ref="H1890:J1896"/>
    <mergeCell ref="H1898:J1898"/>
    <mergeCell ref="H1901:I1901"/>
    <mergeCell ref="H1770:J1770"/>
    <mergeCell ref="H1773:I1773"/>
    <mergeCell ref="H1826:J1832"/>
    <mergeCell ref="H1834:J1834"/>
    <mergeCell ref="H1698:J1704"/>
    <mergeCell ref="H1706:J1706"/>
    <mergeCell ref="H1709:I1709"/>
    <mergeCell ref="H1762:J1768"/>
    <mergeCell ref="H1581:I1581"/>
    <mergeCell ref="H1634:J1640"/>
    <mergeCell ref="H1642:J1642"/>
    <mergeCell ref="H1645:I1645"/>
    <mergeCell ref="H1514:J1514"/>
    <mergeCell ref="H1517:I1517"/>
    <mergeCell ref="H1570:J1576"/>
    <mergeCell ref="H1578:J1578"/>
    <mergeCell ref="H1442:J1448"/>
    <mergeCell ref="H1450:J1450"/>
    <mergeCell ref="H1453:I1453"/>
    <mergeCell ref="H1506:J1512"/>
    <mergeCell ref="H1325:I1325"/>
    <mergeCell ref="H1378:J1384"/>
    <mergeCell ref="H1386:J1386"/>
    <mergeCell ref="H1389:I1389"/>
    <mergeCell ref="H1258:J1258"/>
    <mergeCell ref="H1261:I1261"/>
    <mergeCell ref="H1314:J1320"/>
    <mergeCell ref="H1322:J1322"/>
    <mergeCell ref="H1186:J1192"/>
    <mergeCell ref="H1194:J1194"/>
    <mergeCell ref="H1197:I1197"/>
    <mergeCell ref="H1250:J1256"/>
    <mergeCell ref="H1069:I1069"/>
    <mergeCell ref="H1122:J1128"/>
    <mergeCell ref="H1130:J1130"/>
    <mergeCell ref="H1133:I1133"/>
    <mergeCell ref="H1002:J1002"/>
    <mergeCell ref="H1005:I1005"/>
    <mergeCell ref="H1058:J1064"/>
    <mergeCell ref="H1066:J1066"/>
    <mergeCell ref="H930:J936"/>
    <mergeCell ref="H938:J938"/>
    <mergeCell ref="H941:I941"/>
    <mergeCell ref="H994:J1000"/>
    <mergeCell ref="H813:I813"/>
    <mergeCell ref="H866:J872"/>
    <mergeCell ref="H874:J874"/>
    <mergeCell ref="H877:I877"/>
    <mergeCell ref="H746:J746"/>
    <mergeCell ref="H749:I749"/>
    <mergeCell ref="H802:J808"/>
    <mergeCell ref="H810:J810"/>
    <mergeCell ref="H674:J680"/>
    <mergeCell ref="H682:J682"/>
    <mergeCell ref="H685:I685"/>
    <mergeCell ref="H738:J744"/>
    <mergeCell ref="H429:I429"/>
    <mergeCell ref="H493:I493"/>
    <mergeCell ref="H557:I557"/>
    <mergeCell ref="H621:I621"/>
    <mergeCell ref="H610:J616"/>
    <mergeCell ref="H618:J618"/>
    <mergeCell ref="H482:J488"/>
    <mergeCell ref="H490:J490"/>
    <mergeCell ref="H546:J552"/>
    <mergeCell ref="H554:J554"/>
    <mergeCell ref="H354:J360"/>
    <mergeCell ref="H362:J362"/>
    <mergeCell ref="H418:J424"/>
    <mergeCell ref="H426:J426"/>
    <mergeCell ref="H365:I365"/>
    <mergeCell ref="H42:J42"/>
    <mergeCell ref="H301:I301"/>
    <mergeCell ref="H170:J170"/>
    <mergeCell ref="H173:I173"/>
    <mergeCell ref="H237:I237"/>
    <mergeCell ref="H226:J232"/>
    <mergeCell ref="H234:J234"/>
    <mergeCell ref="H290:J296"/>
    <mergeCell ref="H298:J298"/>
    <mergeCell ref="H34:J40"/>
    <mergeCell ref="H162:J168"/>
    <mergeCell ref="H98:J104"/>
    <mergeCell ref="H106:J106"/>
    <mergeCell ref="H45:I45"/>
    <mergeCell ref="H109:I109"/>
  </mergeCells>
  <phoneticPr fontId="6" type="noConversion"/>
  <printOptions verticalCentered="1"/>
  <pageMargins left="0.75" right="0.75" top="1" bottom="1" header="0" footer="0"/>
  <pageSetup paperSize="9" scale="8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61"/>
  <sheetViews>
    <sheetView workbookViewId="0">
      <selection activeCell="G2" sqref="G2:G6"/>
    </sheetView>
  </sheetViews>
  <sheetFormatPr baseColWidth="10" defaultRowHeight="12.75"/>
  <cols>
    <col min="1" max="19" width="8.7109375" customWidth="1"/>
  </cols>
  <sheetData>
    <row r="1" spans="1:19">
      <c r="B1" s="12" t="s">
        <v>101</v>
      </c>
      <c r="C1" s="12" t="s">
        <v>102</v>
      </c>
      <c r="D1" s="12" t="s">
        <v>103</v>
      </c>
      <c r="E1" s="12" t="s">
        <v>104</v>
      </c>
      <c r="F1" s="12" t="s">
        <v>105</v>
      </c>
      <c r="G1" s="12" t="s">
        <v>106</v>
      </c>
      <c r="H1" s="12" t="s">
        <v>107</v>
      </c>
      <c r="I1" s="12" t="s">
        <v>108</v>
      </c>
      <c r="J1" s="12" t="s">
        <v>109</v>
      </c>
      <c r="K1" s="12" t="s">
        <v>110</v>
      </c>
      <c r="L1" s="12"/>
      <c r="M1" s="12"/>
      <c r="N1" s="12"/>
      <c r="O1" s="12"/>
      <c r="P1" s="12"/>
      <c r="Q1" s="12"/>
      <c r="R1" s="12"/>
      <c r="S1" s="12"/>
    </row>
    <row r="2" spans="1:19">
      <c r="A2" s="3" t="s">
        <v>3</v>
      </c>
      <c r="B2" s="39">
        <f>5/2</f>
        <v>2.5</v>
      </c>
      <c r="C2" s="39">
        <f t="shared" ref="C2:K2" si="0">5/2</f>
        <v>2.5</v>
      </c>
      <c r="D2" s="39">
        <f t="shared" si="0"/>
        <v>2.5</v>
      </c>
      <c r="E2" s="39">
        <f t="shared" si="0"/>
        <v>2.5</v>
      </c>
      <c r="F2" s="39">
        <f t="shared" si="0"/>
        <v>2.5</v>
      </c>
      <c r="G2" s="39">
        <f t="shared" si="0"/>
        <v>2.5</v>
      </c>
      <c r="H2" s="39">
        <f t="shared" si="0"/>
        <v>2.5</v>
      </c>
      <c r="I2" s="39">
        <f t="shared" si="0"/>
        <v>2.5</v>
      </c>
      <c r="J2" s="39">
        <f t="shared" si="0"/>
        <v>2.5</v>
      </c>
      <c r="K2" s="39">
        <f t="shared" si="0"/>
        <v>2.5</v>
      </c>
      <c r="L2" s="38"/>
      <c r="M2" s="38"/>
      <c r="N2" s="38"/>
      <c r="O2" s="38"/>
      <c r="P2" s="38"/>
      <c r="Q2" s="38"/>
      <c r="R2" s="38"/>
      <c r="S2" s="38"/>
    </row>
    <row r="3" spans="1:19">
      <c r="A3" s="3" t="s">
        <v>14</v>
      </c>
      <c r="B3" s="38">
        <v>2</v>
      </c>
      <c r="C3" s="38">
        <v>3</v>
      </c>
      <c r="D3" s="38">
        <v>4</v>
      </c>
      <c r="E3" s="38">
        <v>5</v>
      </c>
      <c r="F3" s="38">
        <v>6</v>
      </c>
      <c r="G3" s="38">
        <v>8</v>
      </c>
      <c r="H3" s="38">
        <v>10</v>
      </c>
      <c r="I3" s="38">
        <v>15</v>
      </c>
      <c r="J3" s="38">
        <v>22</v>
      </c>
      <c r="K3" s="38">
        <v>25</v>
      </c>
      <c r="L3" s="38"/>
      <c r="M3" s="38"/>
      <c r="N3" s="38"/>
      <c r="O3" s="38"/>
      <c r="P3" s="38"/>
      <c r="Q3" s="38"/>
      <c r="R3" s="38"/>
      <c r="S3" s="38"/>
    </row>
    <row r="4" spans="1:19">
      <c r="A4" s="3" t="s">
        <v>7</v>
      </c>
      <c r="B4" s="38">
        <v>26</v>
      </c>
      <c r="C4" s="38">
        <v>27</v>
      </c>
      <c r="D4" s="38">
        <v>28</v>
      </c>
      <c r="E4" s="38">
        <v>29</v>
      </c>
      <c r="F4" s="38">
        <v>30</v>
      </c>
      <c r="G4" s="38">
        <v>35</v>
      </c>
      <c r="H4" s="38">
        <v>40</v>
      </c>
      <c r="I4" s="38">
        <v>40</v>
      </c>
      <c r="J4" s="38">
        <v>50</v>
      </c>
      <c r="K4" s="38">
        <v>20</v>
      </c>
      <c r="L4" s="38"/>
      <c r="M4" s="38"/>
      <c r="N4" s="38"/>
      <c r="O4" s="38"/>
      <c r="P4" s="38"/>
      <c r="Q4" s="38"/>
      <c r="R4" s="38"/>
      <c r="S4" s="38"/>
    </row>
    <row r="5" spans="1:19">
      <c r="A5" s="3" t="s">
        <v>151</v>
      </c>
      <c r="B5" s="38">
        <v>6</v>
      </c>
      <c r="C5" s="38">
        <v>7</v>
      </c>
      <c r="D5" s="38">
        <v>8</v>
      </c>
      <c r="E5" s="38">
        <v>9</v>
      </c>
      <c r="F5" s="38">
        <v>10</v>
      </c>
      <c r="G5" s="38">
        <v>12</v>
      </c>
      <c r="H5" s="38">
        <v>14</v>
      </c>
      <c r="I5" s="38">
        <v>19</v>
      </c>
      <c r="J5" s="38">
        <v>26</v>
      </c>
      <c r="K5" s="38">
        <v>29</v>
      </c>
      <c r="L5" s="38"/>
      <c r="M5" s="38"/>
      <c r="N5" s="38"/>
      <c r="O5" s="38"/>
      <c r="P5" s="38"/>
      <c r="Q5" s="38"/>
      <c r="R5" s="38"/>
      <c r="S5" s="38"/>
    </row>
    <row r="6" spans="1:19">
      <c r="A6" s="3" t="s">
        <v>11</v>
      </c>
      <c r="B6" s="38">
        <v>26</v>
      </c>
      <c r="C6" s="38">
        <v>27</v>
      </c>
      <c r="D6" s="38">
        <v>28</v>
      </c>
      <c r="E6" s="38">
        <v>29</v>
      </c>
      <c r="F6" s="38">
        <v>30</v>
      </c>
      <c r="G6" s="38">
        <v>25</v>
      </c>
      <c r="H6" s="38">
        <v>20</v>
      </c>
      <c r="I6" s="38">
        <v>25</v>
      </c>
      <c r="J6" s="38">
        <v>30</v>
      </c>
      <c r="K6" s="38">
        <v>30</v>
      </c>
      <c r="L6" s="38"/>
      <c r="M6" s="38"/>
      <c r="N6" s="38"/>
      <c r="O6" s="38"/>
      <c r="P6" s="38"/>
      <c r="Q6" s="38"/>
      <c r="R6" s="38"/>
      <c r="S6" s="38"/>
    </row>
    <row r="7" spans="1:19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</row>
    <row r="8" spans="1:19">
      <c r="B8" s="12" t="s">
        <v>111</v>
      </c>
      <c r="C8" s="12" t="s">
        <v>112</v>
      </c>
      <c r="D8" s="12" t="s">
        <v>113</v>
      </c>
      <c r="E8" s="12" t="s">
        <v>114</v>
      </c>
      <c r="F8" s="12" t="s">
        <v>115</v>
      </c>
      <c r="G8" s="12" t="s">
        <v>116</v>
      </c>
      <c r="H8" s="12" t="s">
        <v>117</v>
      </c>
      <c r="I8" s="12" t="s">
        <v>118</v>
      </c>
      <c r="J8" s="12" t="s">
        <v>119</v>
      </c>
      <c r="K8" s="12" t="s">
        <v>120</v>
      </c>
      <c r="L8" s="38"/>
      <c r="M8" s="38"/>
      <c r="N8" s="38"/>
      <c r="O8" s="38"/>
      <c r="P8" s="38"/>
      <c r="Q8" s="38"/>
      <c r="R8" s="38"/>
      <c r="S8" s="38"/>
    </row>
    <row r="9" spans="1:19">
      <c r="A9" s="3" t="s">
        <v>3</v>
      </c>
      <c r="B9" s="38">
        <v>2</v>
      </c>
      <c r="C9" s="38">
        <v>2</v>
      </c>
      <c r="D9" s="38">
        <v>2</v>
      </c>
      <c r="E9" s="38">
        <v>2</v>
      </c>
      <c r="F9" s="38">
        <v>2</v>
      </c>
      <c r="G9" s="38">
        <v>2</v>
      </c>
      <c r="H9" s="38">
        <v>2</v>
      </c>
      <c r="I9" s="38">
        <v>2</v>
      </c>
      <c r="J9" s="38">
        <v>2</v>
      </c>
      <c r="K9" s="38">
        <v>2</v>
      </c>
      <c r="L9" s="38"/>
      <c r="M9" s="38"/>
      <c r="N9" s="38"/>
      <c r="O9" s="38"/>
      <c r="P9" s="38"/>
      <c r="Q9" s="38"/>
      <c r="R9" s="38"/>
      <c r="S9" s="38"/>
    </row>
    <row r="10" spans="1:19">
      <c r="A10" s="3" t="s">
        <v>14</v>
      </c>
      <c r="B10" s="38">
        <v>3</v>
      </c>
      <c r="C10" s="38">
        <f>B10+1</f>
        <v>4</v>
      </c>
      <c r="D10" s="38">
        <f t="shared" ref="D10:J10" si="1">C10+1</f>
        <v>5</v>
      </c>
      <c r="E10" s="38">
        <f t="shared" si="1"/>
        <v>6</v>
      </c>
      <c r="F10" s="38">
        <f t="shared" si="1"/>
        <v>7</v>
      </c>
      <c r="G10" s="38">
        <f t="shared" si="1"/>
        <v>8</v>
      </c>
      <c r="H10" s="38">
        <f t="shared" si="1"/>
        <v>9</v>
      </c>
      <c r="I10" s="38">
        <f t="shared" si="1"/>
        <v>10</v>
      </c>
      <c r="J10" s="38">
        <f t="shared" si="1"/>
        <v>11</v>
      </c>
      <c r="K10" s="38">
        <f>J10+1</f>
        <v>12</v>
      </c>
      <c r="L10" s="38"/>
      <c r="M10" s="38"/>
      <c r="N10" s="38"/>
      <c r="O10" s="38"/>
      <c r="P10" s="38"/>
      <c r="Q10" s="38"/>
      <c r="R10" s="38"/>
      <c r="S10" s="38"/>
    </row>
    <row r="11" spans="1:19">
      <c r="A11" s="3" t="s">
        <v>7</v>
      </c>
      <c r="B11" s="38">
        <v>27</v>
      </c>
      <c r="C11" s="38">
        <f t="shared" ref="C11:J12" si="2">B11+1</f>
        <v>28</v>
      </c>
      <c r="D11" s="38">
        <f t="shared" si="2"/>
        <v>29</v>
      </c>
      <c r="E11" s="38">
        <f t="shared" si="2"/>
        <v>30</v>
      </c>
      <c r="F11" s="38">
        <f t="shared" si="2"/>
        <v>31</v>
      </c>
      <c r="G11" s="38">
        <f t="shared" si="2"/>
        <v>32</v>
      </c>
      <c r="H11" s="38">
        <f t="shared" si="2"/>
        <v>33</v>
      </c>
      <c r="I11" s="38">
        <f t="shared" si="2"/>
        <v>34</v>
      </c>
      <c r="J11" s="38">
        <f t="shared" si="2"/>
        <v>35</v>
      </c>
      <c r="K11" s="38">
        <f>J11+1</f>
        <v>36</v>
      </c>
      <c r="L11" s="38"/>
      <c r="M11" s="38"/>
      <c r="N11" s="38"/>
      <c r="O11" s="38"/>
      <c r="P11" s="38"/>
      <c r="Q11" s="38"/>
      <c r="R11" s="38"/>
      <c r="S11" s="38"/>
    </row>
    <row r="12" spans="1:19">
      <c r="A12" s="3" t="s">
        <v>151</v>
      </c>
      <c r="B12" s="38">
        <v>7</v>
      </c>
      <c r="C12" s="38">
        <f t="shared" si="2"/>
        <v>8</v>
      </c>
      <c r="D12" s="38">
        <f t="shared" si="2"/>
        <v>9</v>
      </c>
      <c r="E12" s="38">
        <f t="shared" si="2"/>
        <v>10</v>
      </c>
      <c r="F12" s="38">
        <f t="shared" si="2"/>
        <v>11</v>
      </c>
      <c r="G12" s="38">
        <f t="shared" si="2"/>
        <v>12</v>
      </c>
      <c r="H12" s="38">
        <f t="shared" si="2"/>
        <v>13</v>
      </c>
      <c r="I12" s="38">
        <f t="shared" si="2"/>
        <v>14</v>
      </c>
      <c r="J12" s="38">
        <f t="shared" si="2"/>
        <v>15</v>
      </c>
      <c r="K12" s="38">
        <f>J12+1</f>
        <v>16</v>
      </c>
      <c r="L12" s="38"/>
      <c r="M12" s="38"/>
      <c r="N12" s="38"/>
      <c r="O12" s="38"/>
      <c r="P12" s="38"/>
      <c r="Q12" s="38"/>
      <c r="R12" s="38"/>
      <c r="S12" s="38"/>
    </row>
    <row r="13" spans="1:19">
      <c r="A13" s="3" t="s">
        <v>11</v>
      </c>
      <c r="B13" s="38">
        <f t="shared" ref="B13:J13" si="3">B11</f>
        <v>27</v>
      </c>
      <c r="C13" s="38">
        <f t="shared" si="3"/>
        <v>28</v>
      </c>
      <c r="D13" s="38">
        <f t="shared" si="3"/>
        <v>29</v>
      </c>
      <c r="E13" s="38">
        <f t="shared" si="3"/>
        <v>30</v>
      </c>
      <c r="F13" s="38">
        <f t="shared" si="3"/>
        <v>31</v>
      </c>
      <c r="G13" s="38">
        <f t="shared" si="3"/>
        <v>32</v>
      </c>
      <c r="H13" s="38">
        <f t="shared" si="3"/>
        <v>33</v>
      </c>
      <c r="I13" s="38">
        <f t="shared" si="3"/>
        <v>34</v>
      </c>
      <c r="J13" s="38">
        <f t="shared" si="3"/>
        <v>35</v>
      </c>
      <c r="K13" s="38">
        <f>K11</f>
        <v>36</v>
      </c>
      <c r="L13" s="38"/>
      <c r="M13" s="38"/>
      <c r="N13" s="38"/>
      <c r="O13" s="38"/>
      <c r="P13" s="38"/>
      <c r="Q13" s="38"/>
      <c r="R13" s="38"/>
      <c r="S13" s="38"/>
    </row>
    <row r="14" spans="1:19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</row>
    <row r="15" spans="1:19">
      <c r="B15" s="12" t="s">
        <v>121</v>
      </c>
      <c r="C15" s="12" t="s">
        <v>122</v>
      </c>
      <c r="D15" s="12" t="s">
        <v>123</v>
      </c>
      <c r="E15" s="12" t="s">
        <v>124</v>
      </c>
      <c r="F15" s="12" t="s">
        <v>125</v>
      </c>
      <c r="G15" s="12" t="s">
        <v>126</v>
      </c>
      <c r="H15" s="12" t="s">
        <v>127</v>
      </c>
      <c r="I15" s="12" t="s">
        <v>128</v>
      </c>
      <c r="J15" s="12" t="s">
        <v>129</v>
      </c>
      <c r="K15" s="12" t="s">
        <v>130</v>
      </c>
      <c r="L15" s="38"/>
      <c r="M15" s="38"/>
      <c r="N15" s="38"/>
      <c r="O15" s="38"/>
      <c r="P15" s="38"/>
      <c r="Q15" s="38"/>
      <c r="R15" s="38"/>
      <c r="S15" s="38"/>
    </row>
    <row r="16" spans="1:19">
      <c r="A16" s="3" t="s">
        <v>3</v>
      </c>
      <c r="B16" s="38">
        <v>2.5</v>
      </c>
      <c r="C16" s="38">
        <v>2.5</v>
      </c>
      <c r="D16" s="38">
        <v>2.5</v>
      </c>
      <c r="E16" s="38">
        <v>2.5</v>
      </c>
      <c r="F16" s="38">
        <v>2.5</v>
      </c>
      <c r="G16" s="38">
        <v>2.5</v>
      </c>
      <c r="H16" s="38">
        <v>2.5</v>
      </c>
      <c r="I16" s="38">
        <v>2.5</v>
      </c>
      <c r="J16" s="38">
        <v>2.5</v>
      </c>
      <c r="K16" s="38">
        <v>2.5</v>
      </c>
      <c r="L16" s="38"/>
      <c r="M16" s="38"/>
      <c r="N16" s="38"/>
      <c r="O16" s="38"/>
      <c r="P16" s="38"/>
      <c r="Q16" s="38"/>
      <c r="R16" s="38"/>
      <c r="S16" s="38"/>
    </row>
    <row r="17" spans="1:19">
      <c r="A17" s="3" t="s">
        <v>14</v>
      </c>
      <c r="B17" s="38">
        <v>4</v>
      </c>
      <c r="C17" s="38">
        <f>B17+0.5</f>
        <v>4.5</v>
      </c>
      <c r="D17" s="38">
        <f t="shared" ref="D17:J17" si="4">C17+0.5</f>
        <v>5</v>
      </c>
      <c r="E17" s="38">
        <f t="shared" si="4"/>
        <v>5.5</v>
      </c>
      <c r="F17" s="38">
        <f t="shared" si="4"/>
        <v>6</v>
      </c>
      <c r="G17" s="38">
        <f t="shared" si="4"/>
        <v>6.5</v>
      </c>
      <c r="H17" s="38">
        <f t="shared" si="4"/>
        <v>7</v>
      </c>
      <c r="I17" s="38">
        <f t="shared" si="4"/>
        <v>7.5</v>
      </c>
      <c r="J17" s="38">
        <f t="shared" si="4"/>
        <v>8</v>
      </c>
      <c r="K17" s="38">
        <f>J17+0.5</f>
        <v>8.5</v>
      </c>
      <c r="L17" s="38"/>
      <c r="M17" s="38"/>
      <c r="N17" s="38"/>
      <c r="O17" s="38"/>
      <c r="P17" s="38"/>
      <c r="Q17" s="38"/>
      <c r="R17" s="38"/>
      <c r="S17" s="38"/>
    </row>
    <row r="18" spans="1:19">
      <c r="A18" s="3" t="s">
        <v>7</v>
      </c>
      <c r="B18" s="38">
        <v>30</v>
      </c>
      <c r="C18" s="38">
        <f t="shared" ref="C18:J19" si="5">B18+0.5</f>
        <v>30.5</v>
      </c>
      <c r="D18" s="38">
        <f t="shared" si="5"/>
        <v>31</v>
      </c>
      <c r="E18" s="38">
        <f t="shared" si="5"/>
        <v>31.5</v>
      </c>
      <c r="F18" s="38">
        <f t="shared" si="5"/>
        <v>32</v>
      </c>
      <c r="G18" s="38">
        <f t="shared" si="5"/>
        <v>32.5</v>
      </c>
      <c r="H18" s="38">
        <f t="shared" si="5"/>
        <v>33</v>
      </c>
      <c r="I18" s="38">
        <f t="shared" si="5"/>
        <v>33.5</v>
      </c>
      <c r="J18" s="38">
        <f t="shared" si="5"/>
        <v>34</v>
      </c>
      <c r="K18" s="38">
        <f>J18+0.5</f>
        <v>34.5</v>
      </c>
      <c r="L18" s="38"/>
      <c r="M18" s="38"/>
      <c r="N18" s="38"/>
      <c r="O18" s="38"/>
      <c r="P18" s="38"/>
      <c r="Q18" s="38"/>
      <c r="R18" s="38"/>
      <c r="S18" s="38"/>
    </row>
    <row r="19" spans="1:19">
      <c r="A19" s="3" t="s">
        <v>151</v>
      </c>
      <c r="B19" s="38">
        <v>8</v>
      </c>
      <c r="C19" s="38">
        <f t="shared" si="5"/>
        <v>8.5</v>
      </c>
      <c r="D19" s="38">
        <f t="shared" si="5"/>
        <v>9</v>
      </c>
      <c r="E19" s="38">
        <f t="shared" si="5"/>
        <v>9.5</v>
      </c>
      <c r="F19" s="38">
        <f t="shared" si="5"/>
        <v>10</v>
      </c>
      <c r="G19" s="38">
        <f t="shared" si="5"/>
        <v>10.5</v>
      </c>
      <c r="H19" s="38">
        <f t="shared" si="5"/>
        <v>11</v>
      </c>
      <c r="I19" s="38">
        <f t="shared" si="5"/>
        <v>11.5</v>
      </c>
      <c r="J19" s="38">
        <f t="shared" si="5"/>
        <v>12</v>
      </c>
      <c r="K19" s="38">
        <f>J19+0.5</f>
        <v>12.5</v>
      </c>
      <c r="L19" s="38"/>
      <c r="M19" s="38"/>
      <c r="N19" s="38"/>
      <c r="O19" s="38"/>
      <c r="P19" s="38"/>
      <c r="Q19" s="38"/>
      <c r="R19" s="38"/>
      <c r="S19" s="38"/>
    </row>
    <row r="20" spans="1:19">
      <c r="A20" s="3" t="s">
        <v>11</v>
      </c>
      <c r="B20" s="38">
        <f t="shared" ref="B20:J20" si="6">B18</f>
        <v>30</v>
      </c>
      <c r="C20" s="38">
        <f t="shared" si="6"/>
        <v>30.5</v>
      </c>
      <c r="D20" s="38">
        <f t="shared" si="6"/>
        <v>31</v>
      </c>
      <c r="E20" s="38">
        <f t="shared" si="6"/>
        <v>31.5</v>
      </c>
      <c r="F20" s="38">
        <f t="shared" si="6"/>
        <v>32</v>
      </c>
      <c r="G20" s="38">
        <f t="shared" si="6"/>
        <v>32.5</v>
      </c>
      <c r="H20" s="38">
        <f t="shared" si="6"/>
        <v>33</v>
      </c>
      <c r="I20" s="38">
        <f t="shared" si="6"/>
        <v>33.5</v>
      </c>
      <c r="J20" s="38">
        <f t="shared" si="6"/>
        <v>34</v>
      </c>
      <c r="K20" s="38">
        <f>K18</f>
        <v>34.5</v>
      </c>
      <c r="L20" s="38"/>
      <c r="M20" s="38"/>
      <c r="N20" s="38"/>
      <c r="O20" s="38"/>
      <c r="P20" s="38"/>
      <c r="Q20" s="38"/>
      <c r="R20" s="38"/>
      <c r="S20" s="38"/>
    </row>
    <row r="21" spans="1:19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</row>
    <row r="22" spans="1:19">
      <c r="B22" s="12" t="s">
        <v>131</v>
      </c>
      <c r="C22" s="12" t="s">
        <v>132</v>
      </c>
      <c r="D22" s="12" t="s">
        <v>133</v>
      </c>
      <c r="E22" s="12" t="s">
        <v>134</v>
      </c>
      <c r="F22" s="12" t="s">
        <v>135</v>
      </c>
      <c r="G22" s="12" t="s">
        <v>136</v>
      </c>
      <c r="H22" s="12" t="s">
        <v>137</v>
      </c>
      <c r="I22" s="12" t="s">
        <v>138</v>
      </c>
      <c r="J22" s="12" t="s">
        <v>139</v>
      </c>
      <c r="K22" s="12" t="s">
        <v>140</v>
      </c>
      <c r="L22" s="38"/>
      <c r="M22" s="38"/>
      <c r="N22" s="38"/>
      <c r="O22" s="38"/>
      <c r="P22" s="38"/>
      <c r="Q22" s="38"/>
      <c r="R22" s="38"/>
      <c r="S22" s="38"/>
    </row>
    <row r="23" spans="1:19">
      <c r="A23" s="3" t="s">
        <v>3</v>
      </c>
      <c r="B23" s="38">
        <v>2</v>
      </c>
      <c r="C23" s="38">
        <v>2</v>
      </c>
      <c r="D23" s="38">
        <v>2</v>
      </c>
      <c r="E23" s="38">
        <v>2</v>
      </c>
      <c r="F23" s="38">
        <v>2</v>
      </c>
      <c r="G23" s="38">
        <v>2</v>
      </c>
      <c r="H23" s="38">
        <v>2</v>
      </c>
      <c r="I23" s="38">
        <v>2</v>
      </c>
      <c r="J23" s="38">
        <v>2</v>
      </c>
      <c r="K23" s="38">
        <v>2</v>
      </c>
      <c r="L23" s="38"/>
      <c r="M23" s="38"/>
      <c r="N23" s="38"/>
      <c r="O23" s="38"/>
      <c r="P23" s="38"/>
      <c r="Q23" s="38"/>
      <c r="R23" s="38"/>
      <c r="S23" s="38"/>
    </row>
    <row r="24" spans="1:19">
      <c r="A24" s="3" t="s">
        <v>14</v>
      </c>
      <c r="B24" s="38">
        <v>18</v>
      </c>
      <c r="C24" s="38">
        <f>B24-0.5</f>
        <v>17.5</v>
      </c>
      <c r="D24" s="38">
        <f t="shared" ref="D24:J24" si="7">C24-0.5</f>
        <v>17</v>
      </c>
      <c r="E24" s="38">
        <f t="shared" si="7"/>
        <v>16.5</v>
      </c>
      <c r="F24" s="38">
        <f t="shared" si="7"/>
        <v>16</v>
      </c>
      <c r="G24" s="38">
        <f t="shared" si="7"/>
        <v>15.5</v>
      </c>
      <c r="H24" s="38">
        <f t="shared" si="7"/>
        <v>15</v>
      </c>
      <c r="I24" s="38">
        <f t="shared" si="7"/>
        <v>14.5</v>
      </c>
      <c r="J24" s="38">
        <f t="shared" si="7"/>
        <v>14</v>
      </c>
      <c r="K24" s="38">
        <f>J24+0.5</f>
        <v>14.5</v>
      </c>
      <c r="L24" s="38"/>
      <c r="M24" s="38"/>
      <c r="N24" s="38"/>
      <c r="O24" s="38"/>
      <c r="P24" s="38"/>
      <c r="Q24" s="38"/>
      <c r="R24" s="38"/>
      <c r="S24" s="38"/>
    </row>
    <row r="25" spans="1:19">
      <c r="A25" s="3" t="s">
        <v>7</v>
      </c>
      <c r="B25" s="38">
        <v>42</v>
      </c>
      <c r="C25" s="38">
        <f t="shared" ref="C25:J26" si="8">B25-0.5</f>
        <v>41.5</v>
      </c>
      <c r="D25" s="38">
        <f t="shared" si="8"/>
        <v>41</v>
      </c>
      <c r="E25" s="38">
        <f t="shared" si="8"/>
        <v>40.5</v>
      </c>
      <c r="F25" s="38">
        <f t="shared" si="8"/>
        <v>40</v>
      </c>
      <c r="G25" s="38">
        <f t="shared" si="8"/>
        <v>39.5</v>
      </c>
      <c r="H25" s="38">
        <f t="shared" si="8"/>
        <v>39</v>
      </c>
      <c r="I25" s="38">
        <f t="shared" si="8"/>
        <v>38.5</v>
      </c>
      <c r="J25" s="38">
        <f t="shared" si="8"/>
        <v>38</v>
      </c>
      <c r="K25" s="38">
        <f>J25+0.5</f>
        <v>38.5</v>
      </c>
      <c r="L25" s="38"/>
      <c r="M25" s="38"/>
      <c r="N25" s="38"/>
      <c r="O25" s="38"/>
      <c r="P25" s="38"/>
      <c r="Q25" s="38"/>
      <c r="R25" s="38"/>
      <c r="S25" s="38"/>
    </row>
    <row r="26" spans="1:19">
      <c r="A26" s="3" t="s">
        <v>151</v>
      </c>
      <c r="B26" s="38">
        <v>22</v>
      </c>
      <c r="C26" s="38">
        <f t="shared" si="8"/>
        <v>21.5</v>
      </c>
      <c r="D26" s="38">
        <f t="shared" si="8"/>
        <v>21</v>
      </c>
      <c r="E26" s="38">
        <f t="shared" si="8"/>
        <v>20.5</v>
      </c>
      <c r="F26" s="38">
        <f t="shared" si="8"/>
        <v>20</v>
      </c>
      <c r="G26" s="38">
        <f t="shared" si="8"/>
        <v>19.5</v>
      </c>
      <c r="H26" s="38">
        <f t="shared" si="8"/>
        <v>19</v>
      </c>
      <c r="I26" s="38">
        <f t="shared" si="8"/>
        <v>18.5</v>
      </c>
      <c r="J26" s="38">
        <f t="shared" si="8"/>
        <v>18</v>
      </c>
      <c r="K26" s="38">
        <f>J26+0.5</f>
        <v>18.5</v>
      </c>
      <c r="L26" s="38"/>
      <c r="M26" s="38"/>
      <c r="N26" s="38"/>
      <c r="O26" s="38"/>
      <c r="P26" s="38"/>
      <c r="Q26" s="38"/>
      <c r="R26" s="38"/>
      <c r="S26" s="38"/>
    </row>
    <row r="27" spans="1:19">
      <c r="A27" s="3" t="s">
        <v>11</v>
      </c>
      <c r="B27" s="38">
        <f t="shared" ref="B27:K27" si="9">B25</f>
        <v>42</v>
      </c>
      <c r="C27" s="38">
        <f t="shared" si="9"/>
        <v>41.5</v>
      </c>
      <c r="D27" s="38">
        <f t="shared" si="9"/>
        <v>41</v>
      </c>
      <c r="E27" s="38">
        <f t="shared" si="9"/>
        <v>40.5</v>
      </c>
      <c r="F27" s="38">
        <f t="shared" si="9"/>
        <v>40</v>
      </c>
      <c r="G27" s="38">
        <f t="shared" si="9"/>
        <v>39.5</v>
      </c>
      <c r="H27" s="38">
        <f t="shared" si="9"/>
        <v>39</v>
      </c>
      <c r="I27" s="38">
        <f t="shared" si="9"/>
        <v>38.5</v>
      </c>
      <c r="J27" s="38">
        <f t="shared" si="9"/>
        <v>38</v>
      </c>
      <c r="K27" s="38">
        <f t="shared" si="9"/>
        <v>38.5</v>
      </c>
      <c r="L27" s="38"/>
      <c r="M27" s="38"/>
      <c r="N27" s="38"/>
      <c r="O27" s="38"/>
      <c r="P27" s="38"/>
      <c r="Q27" s="38"/>
      <c r="R27" s="38"/>
      <c r="S27" s="38"/>
    </row>
    <row r="28" spans="1:19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</row>
    <row r="29" spans="1:19">
      <c r="B29" s="12" t="s">
        <v>141</v>
      </c>
      <c r="C29" s="12" t="s">
        <v>142</v>
      </c>
      <c r="D29" s="12" t="s">
        <v>143</v>
      </c>
      <c r="E29" s="12" t="s">
        <v>144</v>
      </c>
      <c r="F29" s="12" t="s">
        <v>145</v>
      </c>
      <c r="G29" s="12" t="s">
        <v>146</v>
      </c>
      <c r="H29" s="12" t="s">
        <v>147</v>
      </c>
      <c r="I29" s="12" t="s">
        <v>148</v>
      </c>
      <c r="J29" s="12" t="s">
        <v>149</v>
      </c>
      <c r="K29" s="12" t="s">
        <v>150</v>
      </c>
      <c r="L29" s="38"/>
      <c r="M29" s="38"/>
      <c r="N29" s="38"/>
      <c r="O29" s="38"/>
      <c r="P29" s="38"/>
      <c r="Q29" s="38"/>
      <c r="R29" s="38"/>
      <c r="S29" s="38"/>
    </row>
    <row r="30" spans="1:19">
      <c r="A30" s="3" t="s">
        <v>3</v>
      </c>
      <c r="B30" s="38">
        <v>2.5</v>
      </c>
      <c r="C30" s="38">
        <v>2.5</v>
      </c>
      <c r="D30" s="38">
        <v>2.5</v>
      </c>
      <c r="E30" s="38">
        <v>2.5</v>
      </c>
      <c r="F30" s="38">
        <v>2.5</v>
      </c>
      <c r="G30" s="38">
        <v>2.5</v>
      </c>
      <c r="H30" s="38">
        <v>2.5</v>
      </c>
      <c r="I30" s="38">
        <v>2.5</v>
      </c>
      <c r="J30" s="38">
        <v>2.5</v>
      </c>
      <c r="K30" s="38">
        <v>2.5</v>
      </c>
      <c r="L30" s="38"/>
      <c r="M30" s="38"/>
      <c r="N30" s="38"/>
      <c r="O30" s="38"/>
      <c r="P30" s="38"/>
      <c r="Q30" s="38"/>
      <c r="R30" s="38"/>
      <c r="S30" s="38"/>
    </row>
    <row r="31" spans="1:19">
      <c r="A31" s="3" t="s">
        <v>14</v>
      </c>
      <c r="B31" s="38">
        <v>11</v>
      </c>
      <c r="C31" s="38">
        <f>B31-0.6</f>
        <v>10.4</v>
      </c>
      <c r="D31" s="38">
        <f t="shared" ref="D31:J31" si="10">C31-0.6</f>
        <v>9.8000000000000007</v>
      </c>
      <c r="E31" s="38">
        <f t="shared" si="10"/>
        <v>9.2000000000000011</v>
      </c>
      <c r="F31" s="38">
        <f t="shared" si="10"/>
        <v>8.6000000000000014</v>
      </c>
      <c r="G31" s="38">
        <f t="shared" si="10"/>
        <v>8.0000000000000018</v>
      </c>
      <c r="H31" s="38">
        <f t="shared" si="10"/>
        <v>7.4000000000000021</v>
      </c>
      <c r="I31" s="38">
        <f t="shared" si="10"/>
        <v>6.8000000000000025</v>
      </c>
      <c r="J31" s="38">
        <f t="shared" si="10"/>
        <v>6.2000000000000028</v>
      </c>
      <c r="K31" s="38">
        <f>J31+0.5</f>
        <v>6.7000000000000028</v>
      </c>
      <c r="L31" s="38"/>
      <c r="M31" s="38"/>
      <c r="N31" s="38"/>
      <c r="O31" s="38"/>
      <c r="P31" s="38"/>
      <c r="Q31" s="38"/>
      <c r="R31" s="38"/>
      <c r="S31" s="38"/>
    </row>
    <row r="32" spans="1:19">
      <c r="A32" s="3" t="s">
        <v>7</v>
      </c>
      <c r="B32" s="38">
        <v>35</v>
      </c>
      <c r="C32" s="38">
        <f t="shared" ref="C32:J33" si="11">B32-0.6</f>
        <v>34.4</v>
      </c>
      <c r="D32" s="38">
        <f t="shared" si="11"/>
        <v>33.799999999999997</v>
      </c>
      <c r="E32" s="38">
        <f t="shared" si="11"/>
        <v>33.199999999999996</v>
      </c>
      <c r="F32" s="38">
        <f t="shared" si="11"/>
        <v>32.599999999999994</v>
      </c>
      <c r="G32" s="38">
        <f t="shared" si="11"/>
        <v>31.999999999999993</v>
      </c>
      <c r="H32" s="38">
        <f t="shared" si="11"/>
        <v>31.399999999999991</v>
      </c>
      <c r="I32" s="38">
        <f t="shared" si="11"/>
        <v>30.79999999999999</v>
      </c>
      <c r="J32" s="38">
        <f t="shared" si="11"/>
        <v>30.199999999999989</v>
      </c>
      <c r="K32" s="38">
        <f>J32+0.5</f>
        <v>30.699999999999989</v>
      </c>
      <c r="L32" s="38"/>
      <c r="M32" s="38"/>
      <c r="N32" s="38"/>
      <c r="O32" s="38"/>
      <c r="P32" s="38"/>
      <c r="Q32" s="38"/>
      <c r="R32" s="38"/>
      <c r="S32" s="38"/>
    </row>
    <row r="33" spans="1:19">
      <c r="A33" s="3" t="s">
        <v>151</v>
      </c>
      <c r="B33" s="38">
        <v>15</v>
      </c>
      <c r="C33" s="38">
        <f t="shared" si="11"/>
        <v>14.4</v>
      </c>
      <c r="D33" s="38">
        <f t="shared" si="11"/>
        <v>13.8</v>
      </c>
      <c r="E33" s="38">
        <f t="shared" si="11"/>
        <v>13.200000000000001</v>
      </c>
      <c r="F33" s="38">
        <f t="shared" si="11"/>
        <v>12.600000000000001</v>
      </c>
      <c r="G33" s="38">
        <f t="shared" si="11"/>
        <v>12.000000000000002</v>
      </c>
      <c r="H33" s="38">
        <f t="shared" si="11"/>
        <v>11.400000000000002</v>
      </c>
      <c r="I33" s="38">
        <f t="shared" si="11"/>
        <v>10.800000000000002</v>
      </c>
      <c r="J33" s="38">
        <f t="shared" si="11"/>
        <v>10.200000000000003</v>
      </c>
      <c r="K33" s="38">
        <f>J33+0.5</f>
        <v>10.700000000000003</v>
      </c>
      <c r="L33" s="38"/>
      <c r="M33" s="38"/>
      <c r="N33" s="38"/>
      <c r="O33" s="38"/>
      <c r="P33" s="38"/>
      <c r="Q33" s="38"/>
      <c r="R33" s="38"/>
      <c r="S33" s="38"/>
    </row>
    <row r="34" spans="1:19">
      <c r="A34" s="3" t="s">
        <v>11</v>
      </c>
      <c r="B34" s="38">
        <f t="shared" ref="B34:K34" si="12">B32</f>
        <v>35</v>
      </c>
      <c r="C34" s="38">
        <f t="shared" si="12"/>
        <v>34.4</v>
      </c>
      <c r="D34" s="38">
        <f t="shared" si="12"/>
        <v>33.799999999999997</v>
      </c>
      <c r="E34" s="38">
        <f t="shared" si="12"/>
        <v>33.199999999999996</v>
      </c>
      <c r="F34" s="38">
        <f t="shared" si="12"/>
        <v>32.599999999999994</v>
      </c>
      <c r="G34" s="38">
        <f t="shared" si="12"/>
        <v>31.999999999999993</v>
      </c>
      <c r="H34" s="38">
        <f t="shared" si="12"/>
        <v>31.399999999999991</v>
      </c>
      <c r="I34" s="38">
        <f t="shared" si="12"/>
        <v>30.79999999999999</v>
      </c>
      <c r="J34" s="38">
        <f t="shared" si="12"/>
        <v>30.199999999999989</v>
      </c>
      <c r="K34" s="38">
        <f t="shared" si="12"/>
        <v>30.699999999999989</v>
      </c>
      <c r="L34" s="38"/>
      <c r="M34" s="38"/>
      <c r="N34" s="38"/>
      <c r="O34" s="38"/>
      <c r="P34" s="38"/>
      <c r="Q34" s="38"/>
      <c r="R34" s="38"/>
      <c r="S34" s="38"/>
    </row>
    <row r="35" spans="1:19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</row>
    <row r="36" spans="1:19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</row>
    <row r="37" spans="1:19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</row>
    <row r="38" spans="1:19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</row>
    <row r="39" spans="1:19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</row>
    <row r="40" spans="1:19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</row>
    <row r="41" spans="1:19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</row>
    <row r="42" spans="1:19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</row>
    <row r="43" spans="1:19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</row>
    <row r="44" spans="1:19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</row>
    <row r="45" spans="1:19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</row>
    <row r="46" spans="1:19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</row>
    <row r="47" spans="1:19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</row>
    <row r="48" spans="1:19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</row>
    <row r="49" spans="1:19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</row>
    <row r="50" spans="1:19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</row>
    <row r="51" spans="1:19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</row>
    <row r="52" spans="1:19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</row>
    <row r="53" spans="1:19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</row>
    <row r="54" spans="1:19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</row>
    <row r="55" spans="1:19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</row>
    <row r="56" spans="1:19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</row>
    <row r="57" spans="1:19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</row>
    <row r="58" spans="1:19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</row>
    <row r="59" spans="1:19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</row>
    <row r="60" spans="1:19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</row>
    <row r="61" spans="1:19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</row>
    <row r="62" spans="1:19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</row>
    <row r="63" spans="1:19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</row>
    <row r="64" spans="1:19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</row>
    <row r="65" spans="1:19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</row>
    <row r="66" spans="1:19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</row>
    <row r="67" spans="1:19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</row>
    <row r="68" spans="1:19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</row>
    <row r="69" spans="1:19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</row>
    <row r="70" spans="1:19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</row>
    <row r="71" spans="1:19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</row>
    <row r="72" spans="1:19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</row>
    <row r="73" spans="1:19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</row>
    <row r="74" spans="1:19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</row>
    <row r="75" spans="1:19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</row>
    <row r="76" spans="1:19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</row>
    <row r="77" spans="1:19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</row>
    <row r="78" spans="1:19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</row>
    <row r="79" spans="1:19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</row>
    <row r="80" spans="1:19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</row>
    <row r="81" spans="1:19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</row>
    <row r="82" spans="1:19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</row>
    <row r="83" spans="1:19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</row>
    <row r="84" spans="1:19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</row>
    <row r="85" spans="1:19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</row>
    <row r="86" spans="1:19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</row>
    <row r="87" spans="1:19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</row>
    <row r="88" spans="1:19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</row>
    <row r="89" spans="1:19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</row>
    <row r="90" spans="1:19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</row>
    <row r="91" spans="1:19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</row>
    <row r="92" spans="1:19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</row>
    <row r="93" spans="1:19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1:19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</row>
    <row r="95" spans="1:19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</row>
    <row r="96" spans="1:19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</row>
    <row r="97" spans="1:19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</row>
    <row r="98" spans="1:19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</row>
    <row r="99" spans="1:19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  <row r="100" spans="1:19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</row>
    <row r="101" spans="1:19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</row>
    <row r="102" spans="1:19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</row>
    <row r="103" spans="1:19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</row>
    <row r="104" spans="1:19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</row>
    <row r="105" spans="1:19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</row>
    <row r="106" spans="1:19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</row>
    <row r="107" spans="1:19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</row>
    <row r="108" spans="1:19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</row>
    <row r="109" spans="1:19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</row>
    <row r="110" spans="1:19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</row>
    <row r="111" spans="1:19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</row>
    <row r="112" spans="1:19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</row>
    <row r="113" spans="1:19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</row>
    <row r="114" spans="1:19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</row>
    <row r="115" spans="1:19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</row>
    <row r="116" spans="1:19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</row>
    <row r="117" spans="1:19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</row>
    <row r="118" spans="1:19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</row>
    <row r="119" spans="1:19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</row>
    <row r="120" spans="1:19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</row>
    <row r="121" spans="1:19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</row>
    <row r="122" spans="1:19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</row>
    <row r="123" spans="1:19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</row>
    <row r="124" spans="1:19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</row>
    <row r="125" spans="1:19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</row>
    <row r="126" spans="1:19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</row>
    <row r="127" spans="1:19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</row>
    <row r="128" spans="1:19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</row>
    <row r="129" spans="1:19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</row>
    <row r="130" spans="1:19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</row>
    <row r="131" spans="1:19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</row>
    <row r="132" spans="1:19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</row>
    <row r="133" spans="1:19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</row>
    <row r="134" spans="1:19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</row>
    <row r="135" spans="1:19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</row>
    <row r="136" spans="1:19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</row>
    <row r="137" spans="1:19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</row>
    <row r="138" spans="1:19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</row>
    <row r="139" spans="1:19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</row>
    <row r="140" spans="1:19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</row>
    <row r="141" spans="1:19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</row>
    <row r="142" spans="1:19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</row>
    <row r="143" spans="1:19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</row>
    <row r="144" spans="1:19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</row>
    <row r="145" spans="1:19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</row>
    <row r="146" spans="1:19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</row>
    <row r="147" spans="1:19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1:19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</row>
    <row r="149" spans="1:19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</row>
    <row r="150" spans="1:19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</row>
    <row r="151" spans="1:19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</row>
    <row r="152" spans="1:19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</row>
    <row r="153" spans="1:19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</row>
    <row r="154" spans="1:19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</row>
    <row r="155" spans="1:19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</row>
    <row r="156" spans="1:19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</row>
    <row r="157" spans="1:19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</row>
    <row r="158" spans="1:19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</row>
    <row r="159" spans="1:19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</row>
    <row r="160" spans="1:19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</row>
    <row r="161" spans="1:19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</row>
    <row r="162" spans="1:19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</row>
    <row r="163" spans="1:19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</row>
    <row r="164" spans="1:19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</row>
    <row r="165" spans="1:19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</row>
    <row r="166" spans="1:19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</row>
    <row r="167" spans="1:19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</row>
    <row r="168" spans="1:19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</row>
    <row r="169" spans="1:19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</row>
    <row r="170" spans="1:19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</row>
    <row r="171" spans="1:19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</row>
    <row r="172" spans="1:19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</row>
    <row r="173" spans="1:19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</row>
    <row r="174" spans="1:19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</row>
    <row r="175" spans="1:19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</row>
    <row r="176" spans="1:19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</row>
    <row r="177" spans="1:19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</row>
    <row r="178" spans="1:19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</row>
    <row r="179" spans="1:19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</row>
    <row r="180" spans="1:19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</row>
    <row r="181" spans="1:19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</row>
    <row r="182" spans="1:19">
      <c r="A182" s="38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</row>
    <row r="183" spans="1:19">
      <c r="A183" s="38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</row>
    <row r="184" spans="1:19">
      <c r="A184" s="38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</row>
    <row r="185" spans="1:19">
      <c r="A185" s="38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</row>
    <row r="186" spans="1:19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</row>
    <row r="187" spans="1:19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</row>
    <row r="188" spans="1:19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</row>
    <row r="189" spans="1:19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</row>
    <row r="190" spans="1:19">
      <c r="A190" s="38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</row>
    <row r="191" spans="1:19">
      <c r="A191" s="38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</row>
    <row r="192" spans="1:19">
      <c r="A192" s="38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</row>
    <row r="193" spans="1:19">
      <c r="A193" s="38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</row>
    <row r="194" spans="1:19">
      <c r="A194" s="38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</row>
    <row r="195" spans="1:19">
      <c r="A195" s="38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</row>
    <row r="196" spans="1:19">
      <c r="A196" s="38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</row>
    <row r="197" spans="1:19">
      <c r="A197" s="38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</row>
    <row r="198" spans="1:19">
      <c r="A198" s="38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</row>
    <row r="199" spans="1:19">
      <c r="A199" s="38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</row>
    <row r="200" spans="1:19">
      <c r="A200" s="38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</row>
    <row r="201" spans="1:19">
      <c r="A201" s="38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</row>
    <row r="202" spans="1:19">
      <c r="A202" s="38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</row>
    <row r="203" spans="1:19">
      <c r="A203" s="38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</row>
    <row r="204" spans="1:19">
      <c r="A204" s="38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</row>
    <row r="205" spans="1:19">
      <c r="A205" s="38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</row>
    <row r="206" spans="1:19">
      <c r="A206" s="38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</row>
    <row r="207" spans="1:19">
      <c r="A207" s="38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</row>
    <row r="208" spans="1:19">
      <c r="A208" s="38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</row>
    <row r="209" spans="1:19">
      <c r="A209" s="38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</row>
    <row r="210" spans="1:19">
      <c r="A210" s="38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</row>
    <row r="211" spans="1:19">
      <c r="A211" s="38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</row>
    <row r="212" spans="1:19">
      <c r="A212" s="38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</row>
    <row r="213" spans="1:19">
      <c r="A213" s="38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</row>
    <row r="214" spans="1:19">
      <c r="A214" s="38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</row>
    <row r="215" spans="1:19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</row>
    <row r="216" spans="1:19">
      <c r="A216" s="38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</row>
    <row r="217" spans="1:19">
      <c r="A217" s="38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</row>
    <row r="218" spans="1:19">
      <c r="A218" s="38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</row>
    <row r="219" spans="1:19">
      <c r="A219" s="38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</row>
    <row r="220" spans="1:19">
      <c r="A220" s="38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</row>
    <row r="221" spans="1:19">
      <c r="A221" s="38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</row>
    <row r="222" spans="1:19">
      <c r="A222" s="38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</row>
    <row r="223" spans="1:19">
      <c r="A223" s="38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</row>
    <row r="224" spans="1:19">
      <c r="A224" s="38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</row>
    <row r="225" spans="1:19">
      <c r="A225" s="38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</row>
    <row r="226" spans="1:19">
      <c r="A226" s="38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</row>
    <row r="227" spans="1:19">
      <c r="A227" s="38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</row>
    <row r="228" spans="1:19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</row>
    <row r="229" spans="1:19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</row>
    <row r="230" spans="1:19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</row>
    <row r="231" spans="1:19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</row>
    <row r="232" spans="1:19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</row>
    <row r="233" spans="1:19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</row>
    <row r="234" spans="1:19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</row>
    <row r="235" spans="1:19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</row>
    <row r="236" spans="1:19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</row>
    <row r="237" spans="1:19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</row>
    <row r="238" spans="1:19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</row>
    <row r="239" spans="1:19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</row>
    <row r="240" spans="1:19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</row>
    <row r="241" spans="1:19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</row>
    <row r="242" spans="1:19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</row>
    <row r="243" spans="1:19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</row>
    <row r="244" spans="1:19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</row>
    <row r="245" spans="1:19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</row>
    <row r="246" spans="1:19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</row>
    <row r="247" spans="1:19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</row>
    <row r="248" spans="1:19">
      <c r="A248" s="38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</row>
    <row r="249" spans="1:19">
      <c r="A249" s="38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</row>
    <row r="250" spans="1:19">
      <c r="A250" s="38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</row>
    <row r="251" spans="1:19">
      <c r="A251" s="38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</row>
    <row r="252" spans="1:19">
      <c r="A252" s="38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</row>
    <row r="253" spans="1:19">
      <c r="A253" s="38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</row>
    <row r="254" spans="1:19">
      <c r="A254" s="38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</row>
    <row r="255" spans="1:19">
      <c r="A255" s="38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</row>
    <row r="256" spans="1:19">
      <c r="A256" s="38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</row>
    <row r="257" spans="1:19">
      <c r="A257" s="38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</row>
    <row r="258" spans="1:19">
      <c r="A258" s="38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</row>
    <row r="259" spans="1:19">
      <c r="A259" s="38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</row>
    <row r="260" spans="1:19">
      <c r="A260" s="38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</row>
    <row r="261" spans="1:19">
      <c r="A261" s="38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</row>
    <row r="262" spans="1:19">
      <c r="A262" s="38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</row>
    <row r="263" spans="1:19">
      <c r="A263" s="38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</row>
    <row r="264" spans="1:19">
      <c r="A264" s="38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</row>
    <row r="265" spans="1:19">
      <c r="A265" s="38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</row>
    <row r="266" spans="1:19">
      <c r="A266" s="38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</row>
    <row r="267" spans="1:19">
      <c r="A267" s="38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</row>
    <row r="268" spans="1:19">
      <c r="A268" s="38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</row>
    <row r="269" spans="1:19">
      <c r="A269" s="38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</row>
    <row r="270" spans="1:19">
      <c r="A270" s="38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</row>
    <row r="271" spans="1:19">
      <c r="A271" s="38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</row>
    <row r="272" spans="1:19">
      <c r="A272" s="38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</row>
    <row r="273" spans="1:19">
      <c r="A273" s="38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</row>
    <row r="274" spans="1:19">
      <c r="A274" s="38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</row>
    <row r="275" spans="1:19">
      <c r="A275" s="38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</row>
    <row r="276" spans="1:19">
      <c r="A276" s="38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</row>
    <row r="277" spans="1:19">
      <c r="A277" s="38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</row>
    <row r="278" spans="1:19">
      <c r="A278" s="38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</row>
    <row r="279" spans="1:19">
      <c r="A279" s="38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</row>
    <row r="280" spans="1:19">
      <c r="A280" s="38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</row>
    <row r="281" spans="1:19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</row>
    <row r="282" spans="1:19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</row>
    <row r="283" spans="1:19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</row>
    <row r="284" spans="1:19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</row>
    <row r="285" spans="1:19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</row>
    <row r="286" spans="1:19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</row>
    <row r="287" spans="1:19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</row>
    <row r="288" spans="1:19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</row>
    <row r="289" spans="1:19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</row>
    <row r="290" spans="1:19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</row>
    <row r="291" spans="1:19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</row>
    <row r="292" spans="1:19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</row>
    <row r="293" spans="1:19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</row>
    <row r="294" spans="1:19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</row>
    <row r="295" spans="1:19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</row>
    <row r="296" spans="1:19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</row>
    <row r="297" spans="1:19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</row>
    <row r="298" spans="1:19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</row>
    <row r="299" spans="1:19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</row>
    <row r="300" spans="1:19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</row>
    <row r="301" spans="1:19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</row>
    <row r="302" spans="1:19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</row>
    <row r="303" spans="1:19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</row>
    <row r="304" spans="1:19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</row>
    <row r="305" spans="1:19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</row>
    <row r="306" spans="1:19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</row>
    <row r="307" spans="1:19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</row>
    <row r="308" spans="1:19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</row>
    <row r="309" spans="1:19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</row>
    <row r="310" spans="1:19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</row>
    <row r="311" spans="1:19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</row>
    <row r="312" spans="1:19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</row>
    <row r="313" spans="1:19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</row>
    <row r="314" spans="1:19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</row>
    <row r="315" spans="1:19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</row>
    <row r="316" spans="1:19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</row>
    <row r="317" spans="1:19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</row>
    <row r="318" spans="1:19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</row>
    <row r="319" spans="1:19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</row>
    <row r="320" spans="1:19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</row>
    <row r="321" spans="1:19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</row>
    <row r="322" spans="1:19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</row>
    <row r="323" spans="1:19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</row>
    <row r="324" spans="1:19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</row>
    <row r="325" spans="1:19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</row>
    <row r="326" spans="1:19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</row>
    <row r="327" spans="1:19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</row>
    <row r="328" spans="1:19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</row>
    <row r="329" spans="1:19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</row>
    <row r="330" spans="1:19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</row>
    <row r="331" spans="1:19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</row>
    <row r="332" spans="1:19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</row>
    <row r="333" spans="1:19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</row>
    <row r="334" spans="1:19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</row>
    <row r="335" spans="1:19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</row>
    <row r="336" spans="1:19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</row>
    <row r="337" spans="1:19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</row>
    <row r="338" spans="1:19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</row>
    <row r="339" spans="1:19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</row>
    <row r="340" spans="1:19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</row>
    <row r="341" spans="1:19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</row>
    <row r="342" spans="1:19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</row>
    <row r="343" spans="1:19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</row>
    <row r="344" spans="1:19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</row>
    <row r="345" spans="1:19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</row>
    <row r="346" spans="1:19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</row>
    <row r="347" spans="1:19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</row>
    <row r="348" spans="1:19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</row>
    <row r="349" spans="1:19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</row>
    <row r="350" spans="1:19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</row>
    <row r="351" spans="1:19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</row>
    <row r="352" spans="1:19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</row>
    <row r="353" spans="1:19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</row>
    <row r="354" spans="1:19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</row>
    <row r="355" spans="1:19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</row>
    <row r="356" spans="1:19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</row>
    <row r="357" spans="1:19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</row>
    <row r="358" spans="1:19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</row>
    <row r="359" spans="1:19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</row>
    <row r="360" spans="1:19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</row>
    <row r="361" spans="1:19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</row>
    <row r="362" spans="1:19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</row>
    <row r="363" spans="1:19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</row>
    <row r="364" spans="1:19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</row>
    <row r="365" spans="1:19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</row>
    <row r="366" spans="1:19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</row>
    <row r="367" spans="1:19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</row>
    <row r="368" spans="1:19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</row>
    <row r="369" spans="1:19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</row>
    <row r="370" spans="1:19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</row>
    <row r="371" spans="1:19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</row>
    <row r="372" spans="1:19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</row>
    <row r="373" spans="1:19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</row>
    <row r="374" spans="1:19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</row>
    <row r="375" spans="1:19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</row>
    <row r="376" spans="1:19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</row>
    <row r="377" spans="1:19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</row>
    <row r="378" spans="1:19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</row>
    <row r="379" spans="1:19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</row>
    <row r="380" spans="1:19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</row>
    <row r="381" spans="1:19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</row>
    <row r="382" spans="1:19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</row>
    <row r="383" spans="1:19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</row>
    <row r="384" spans="1:19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</row>
    <row r="385" spans="1:19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</row>
    <row r="386" spans="1:19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</row>
    <row r="387" spans="1:19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</row>
    <row r="388" spans="1:19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</row>
    <row r="389" spans="1:19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</row>
    <row r="390" spans="1:19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</row>
    <row r="391" spans="1:19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</row>
    <row r="392" spans="1:19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</row>
    <row r="393" spans="1:19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</row>
    <row r="394" spans="1:19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</row>
    <row r="395" spans="1:19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</row>
    <row r="396" spans="1:19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</row>
    <row r="397" spans="1:19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</row>
    <row r="398" spans="1:19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</row>
    <row r="399" spans="1:19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</row>
    <row r="400" spans="1:19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</row>
    <row r="401" spans="1:19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</row>
    <row r="402" spans="1:19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</row>
    <row r="403" spans="1:19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</row>
    <row r="404" spans="1:19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</row>
    <row r="405" spans="1:19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</row>
    <row r="406" spans="1:19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</row>
    <row r="407" spans="1:19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</row>
    <row r="408" spans="1:19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</row>
    <row r="409" spans="1:19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</row>
    <row r="410" spans="1:19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</row>
    <row r="411" spans="1:19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</row>
    <row r="412" spans="1:19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</row>
    <row r="413" spans="1:19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</row>
    <row r="414" spans="1:19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</row>
    <row r="415" spans="1:19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</row>
    <row r="416" spans="1:19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</row>
    <row r="417" spans="1:19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</row>
    <row r="418" spans="1:19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</row>
    <row r="419" spans="1:19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</row>
    <row r="420" spans="1:19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</row>
    <row r="421" spans="1:19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</row>
    <row r="422" spans="1:19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</row>
    <row r="423" spans="1:19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</row>
    <row r="424" spans="1:19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</row>
    <row r="425" spans="1:19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</row>
    <row r="426" spans="1:19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</row>
    <row r="427" spans="1:19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</row>
    <row r="428" spans="1:19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</row>
    <row r="429" spans="1:19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</row>
    <row r="430" spans="1:19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</row>
    <row r="431" spans="1:19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</row>
    <row r="432" spans="1:19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</row>
    <row r="433" spans="1:19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</row>
    <row r="434" spans="1:19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</row>
    <row r="435" spans="1:19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</row>
    <row r="436" spans="1:19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</row>
    <row r="437" spans="1:19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</row>
    <row r="438" spans="1:19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</row>
    <row r="439" spans="1:19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</row>
    <row r="440" spans="1:19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</row>
    <row r="441" spans="1:19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</row>
    <row r="442" spans="1:19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</row>
    <row r="443" spans="1:19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</row>
    <row r="444" spans="1:19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</row>
    <row r="445" spans="1:19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</row>
    <row r="446" spans="1:19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</row>
    <row r="447" spans="1:19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</row>
    <row r="448" spans="1:19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</row>
    <row r="449" spans="1:19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</row>
    <row r="450" spans="1:19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</row>
    <row r="451" spans="1:19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</row>
    <row r="452" spans="1:19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</row>
    <row r="453" spans="1:19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</row>
    <row r="454" spans="1:19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</row>
    <row r="455" spans="1:19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</row>
    <row r="456" spans="1:19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</row>
    <row r="457" spans="1:19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</row>
    <row r="458" spans="1:19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</row>
    <row r="459" spans="1:19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</row>
    <row r="460" spans="1:19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</row>
    <row r="461" spans="1:19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</row>
    <row r="462" spans="1:19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</row>
    <row r="463" spans="1:19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</row>
    <row r="464" spans="1:19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</row>
    <row r="465" spans="1:19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</row>
    <row r="466" spans="1:19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</row>
    <row r="467" spans="1:19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</row>
    <row r="468" spans="1:19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</row>
    <row r="469" spans="1:19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</row>
    <row r="470" spans="1:19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</row>
    <row r="471" spans="1:19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</row>
    <row r="472" spans="1:19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</row>
    <row r="473" spans="1:19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</row>
    <row r="474" spans="1:19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</row>
    <row r="475" spans="1:19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</row>
    <row r="476" spans="1:19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</row>
    <row r="477" spans="1:19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</row>
    <row r="478" spans="1:19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</row>
    <row r="479" spans="1:19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</row>
    <row r="480" spans="1:19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</row>
    <row r="481" spans="1:19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</row>
    <row r="482" spans="1:19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</row>
    <row r="483" spans="1:19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</row>
    <row r="484" spans="1:19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</row>
    <row r="485" spans="1:19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</row>
    <row r="486" spans="1:19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</row>
    <row r="487" spans="1:19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</row>
    <row r="488" spans="1:19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</row>
    <row r="489" spans="1:19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</row>
    <row r="490" spans="1:19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</row>
    <row r="491" spans="1:19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</row>
    <row r="492" spans="1:19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</row>
    <row r="493" spans="1:19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</row>
    <row r="494" spans="1:19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</row>
    <row r="495" spans="1:19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</row>
    <row r="496" spans="1:19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</row>
    <row r="497" spans="1:19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</row>
    <row r="498" spans="1:19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</row>
    <row r="499" spans="1:19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</row>
    <row r="500" spans="1:19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</row>
    <row r="501" spans="1:19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</row>
    <row r="502" spans="1:19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</row>
    <row r="503" spans="1:19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</row>
    <row r="504" spans="1:19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</row>
    <row r="505" spans="1:19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</row>
    <row r="506" spans="1:19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</row>
    <row r="507" spans="1:19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</row>
    <row r="508" spans="1:19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</row>
    <row r="509" spans="1:19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</row>
    <row r="510" spans="1:19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</row>
    <row r="511" spans="1:19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</row>
    <row r="512" spans="1:19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</row>
    <row r="513" spans="1:19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</row>
    <row r="514" spans="1:19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</row>
    <row r="515" spans="1:19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</row>
    <row r="516" spans="1:19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</row>
    <row r="517" spans="1:19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</row>
    <row r="518" spans="1:19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</row>
    <row r="519" spans="1:19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</row>
    <row r="520" spans="1:19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</row>
    <row r="521" spans="1:19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</row>
    <row r="522" spans="1:19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</row>
    <row r="523" spans="1:19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</row>
    <row r="524" spans="1:19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</row>
    <row r="525" spans="1:19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</row>
    <row r="526" spans="1:19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</row>
    <row r="527" spans="1:19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</row>
    <row r="528" spans="1:19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</row>
    <row r="529" spans="1:19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</row>
    <row r="530" spans="1:19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</row>
    <row r="531" spans="1:19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</row>
    <row r="532" spans="1:19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</row>
    <row r="533" spans="1:19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</row>
    <row r="534" spans="1:19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</row>
    <row r="535" spans="1:19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</row>
    <row r="536" spans="1:19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</row>
    <row r="537" spans="1:19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</row>
    <row r="538" spans="1:19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</row>
    <row r="539" spans="1:19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</row>
    <row r="540" spans="1:19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</row>
    <row r="541" spans="1:19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</row>
    <row r="542" spans="1:19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</row>
    <row r="543" spans="1:19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</row>
    <row r="544" spans="1:19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</row>
    <row r="545" spans="1:19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</row>
    <row r="546" spans="1:19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</row>
    <row r="547" spans="1:19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</row>
    <row r="548" spans="1:19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</row>
    <row r="549" spans="1:19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</row>
    <row r="550" spans="1:19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</row>
    <row r="551" spans="1:19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</row>
    <row r="552" spans="1:19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</row>
    <row r="553" spans="1:19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</row>
    <row r="554" spans="1:19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</row>
    <row r="555" spans="1:19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</row>
    <row r="556" spans="1:19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</row>
    <row r="557" spans="1:19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</row>
    <row r="558" spans="1:19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</row>
    <row r="559" spans="1:19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</row>
    <row r="560" spans="1:19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</row>
    <row r="561" spans="1:19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</row>
    <row r="562" spans="1:19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</row>
    <row r="563" spans="1:19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</row>
    <row r="564" spans="1:19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</row>
    <row r="565" spans="1:19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</row>
    <row r="566" spans="1:19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</row>
    <row r="567" spans="1:19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</row>
    <row r="568" spans="1:19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</row>
    <row r="569" spans="1:19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</row>
    <row r="570" spans="1:19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</row>
    <row r="571" spans="1:19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</row>
    <row r="572" spans="1:19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</row>
    <row r="573" spans="1:19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</row>
    <row r="574" spans="1:19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</row>
    <row r="575" spans="1:19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</row>
    <row r="576" spans="1:19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</row>
    <row r="577" spans="1:19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</row>
    <row r="578" spans="1:19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</row>
    <row r="579" spans="1:19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</row>
    <row r="580" spans="1:19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</row>
    <row r="581" spans="1:19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</row>
    <row r="582" spans="1:19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</row>
    <row r="583" spans="1:19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</row>
    <row r="584" spans="1:19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</row>
    <row r="585" spans="1:19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</row>
    <row r="586" spans="1:19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</row>
    <row r="587" spans="1:19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</row>
    <row r="588" spans="1:19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</row>
    <row r="589" spans="1:19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</row>
    <row r="590" spans="1:19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</row>
    <row r="591" spans="1:19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</row>
    <row r="592" spans="1:19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</row>
    <row r="593" spans="1:19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</row>
    <row r="594" spans="1:19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</row>
    <row r="595" spans="1:19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</row>
    <row r="596" spans="1:19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</row>
    <row r="597" spans="1:19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</row>
    <row r="598" spans="1:19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</row>
    <row r="599" spans="1:19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</row>
    <row r="600" spans="1:19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</row>
    <row r="601" spans="1:19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</row>
    <row r="602" spans="1:19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</row>
    <row r="603" spans="1:19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</row>
    <row r="604" spans="1:19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</row>
    <row r="605" spans="1:19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</row>
    <row r="606" spans="1:19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</row>
    <row r="607" spans="1:19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</row>
    <row r="608" spans="1:19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</row>
    <row r="609" spans="1:19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</row>
    <row r="610" spans="1:19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</row>
    <row r="611" spans="1:19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</row>
    <row r="612" spans="1:19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</row>
    <row r="613" spans="1:19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</row>
    <row r="614" spans="1:19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</row>
    <row r="615" spans="1:19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</row>
    <row r="616" spans="1:19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</row>
    <row r="617" spans="1:19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</row>
    <row r="618" spans="1:19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</row>
    <row r="619" spans="1:19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</row>
    <row r="620" spans="1:19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</row>
    <row r="621" spans="1:19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</row>
    <row r="622" spans="1:19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</row>
    <row r="623" spans="1:19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</row>
    <row r="624" spans="1:19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</row>
    <row r="625" spans="1:19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</row>
    <row r="626" spans="1:19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</row>
    <row r="627" spans="1:19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</row>
    <row r="628" spans="1:19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</row>
    <row r="629" spans="1:19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</row>
    <row r="630" spans="1:19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</row>
    <row r="631" spans="1:19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</row>
    <row r="632" spans="1:19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</row>
    <row r="633" spans="1:19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</row>
    <row r="634" spans="1:19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</row>
    <row r="635" spans="1:19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</row>
    <row r="636" spans="1:19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</row>
    <row r="637" spans="1:19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</row>
    <row r="638" spans="1:19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</row>
    <row r="639" spans="1:19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</row>
    <row r="640" spans="1:19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</row>
    <row r="641" spans="1:19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</row>
    <row r="642" spans="1:19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</row>
    <row r="643" spans="1:19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</row>
    <row r="644" spans="1:19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</row>
    <row r="645" spans="1:19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</row>
    <row r="646" spans="1:19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</row>
    <row r="647" spans="1:19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</row>
    <row r="648" spans="1:19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</row>
    <row r="649" spans="1:19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</row>
    <row r="650" spans="1:19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</row>
    <row r="651" spans="1:19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</row>
    <row r="652" spans="1:19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</row>
    <row r="653" spans="1:19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</row>
    <row r="654" spans="1:19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</row>
    <row r="655" spans="1:19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</row>
    <row r="656" spans="1:19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</row>
    <row r="657" spans="1:19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</row>
    <row r="658" spans="1:19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</row>
    <row r="659" spans="1:19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</row>
    <row r="660" spans="1:19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</row>
    <row r="661" spans="1:19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</row>
    <row r="662" spans="1:19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</row>
    <row r="663" spans="1:19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</row>
    <row r="664" spans="1:19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</row>
    <row r="665" spans="1:19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</row>
    <row r="666" spans="1:19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</row>
    <row r="667" spans="1:19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</row>
    <row r="668" spans="1:19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</row>
    <row r="669" spans="1:19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</row>
    <row r="670" spans="1:19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</row>
    <row r="671" spans="1:19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</row>
    <row r="672" spans="1:19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</row>
    <row r="673" spans="1:19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</row>
    <row r="674" spans="1:19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</row>
    <row r="675" spans="1:19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</row>
    <row r="676" spans="1:19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</row>
    <row r="677" spans="1:19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</row>
    <row r="678" spans="1:19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</row>
    <row r="679" spans="1:19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</row>
    <row r="680" spans="1:19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</row>
    <row r="681" spans="1:19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</row>
    <row r="682" spans="1:19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</row>
    <row r="683" spans="1:19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</row>
    <row r="684" spans="1:19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</row>
    <row r="685" spans="1:19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</row>
    <row r="686" spans="1:19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</row>
    <row r="687" spans="1:19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</row>
    <row r="688" spans="1:19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</row>
    <row r="689" spans="1:19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</row>
    <row r="690" spans="1:19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</row>
    <row r="691" spans="1:19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</row>
    <row r="692" spans="1:19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</row>
    <row r="693" spans="1:19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</row>
    <row r="694" spans="1:19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</row>
    <row r="695" spans="1:19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</row>
    <row r="696" spans="1:19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</row>
    <row r="697" spans="1:19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</row>
    <row r="698" spans="1:19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</row>
    <row r="699" spans="1:19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</row>
    <row r="700" spans="1:19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</row>
    <row r="701" spans="1:19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</row>
    <row r="702" spans="1:19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</row>
    <row r="703" spans="1:19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</row>
    <row r="704" spans="1:19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</row>
    <row r="705" spans="1:19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</row>
    <row r="706" spans="1:19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</row>
    <row r="707" spans="1:19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</row>
    <row r="708" spans="1:19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</row>
    <row r="709" spans="1:19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</row>
    <row r="710" spans="1:19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</row>
    <row r="711" spans="1:19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</row>
    <row r="712" spans="1:19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</row>
    <row r="713" spans="1:19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</row>
    <row r="714" spans="1:19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</row>
    <row r="715" spans="1:19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</row>
    <row r="716" spans="1:19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</row>
    <row r="717" spans="1:19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</row>
    <row r="718" spans="1:19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</row>
    <row r="719" spans="1:19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</row>
    <row r="720" spans="1:19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</row>
    <row r="721" spans="1:19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</row>
    <row r="722" spans="1:19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</row>
    <row r="723" spans="1:19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</row>
    <row r="724" spans="1:19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</row>
    <row r="725" spans="1:19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</row>
    <row r="726" spans="1:19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</row>
    <row r="727" spans="1:19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</row>
    <row r="728" spans="1:19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</row>
    <row r="729" spans="1:19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</row>
    <row r="730" spans="1:19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</row>
    <row r="731" spans="1:19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</row>
    <row r="732" spans="1:19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</row>
    <row r="733" spans="1:19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</row>
    <row r="734" spans="1:19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</row>
    <row r="735" spans="1:19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</row>
    <row r="736" spans="1:19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</row>
    <row r="737" spans="1:19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</row>
    <row r="738" spans="1:19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</row>
    <row r="739" spans="1:19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</row>
    <row r="740" spans="1:19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</row>
    <row r="741" spans="1:19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</row>
    <row r="742" spans="1:19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</row>
    <row r="743" spans="1:19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</row>
    <row r="744" spans="1:19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</row>
    <row r="745" spans="1:19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</row>
    <row r="746" spans="1:19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</row>
    <row r="747" spans="1:19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</row>
    <row r="748" spans="1:19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</row>
    <row r="749" spans="1:19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</row>
    <row r="750" spans="1:19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</row>
    <row r="751" spans="1:19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</row>
    <row r="752" spans="1:19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</row>
    <row r="753" spans="1:19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</row>
    <row r="754" spans="1:19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</row>
    <row r="755" spans="1:19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</row>
    <row r="756" spans="1:19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</row>
    <row r="757" spans="1:19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</row>
    <row r="758" spans="1:19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</row>
    <row r="759" spans="1:19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</row>
    <row r="760" spans="1:19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</row>
    <row r="761" spans="1:19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</row>
    <row r="762" spans="1:19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</row>
    <row r="763" spans="1:19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</row>
    <row r="764" spans="1:19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</row>
    <row r="765" spans="1:19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</row>
    <row r="766" spans="1:19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</row>
    <row r="767" spans="1:19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</row>
    <row r="768" spans="1:19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</row>
    <row r="769" spans="1:19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</row>
    <row r="770" spans="1:19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</row>
    <row r="771" spans="1:19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</row>
    <row r="772" spans="1:19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</row>
    <row r="773" spans="1:19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</row>
    <row r="774" spans="1:19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</row>
    <row r="775" spans="1:19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</row>
    <row r="776" spans="1:19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</row>
    <row r="777" spans="1:19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</row>
    <row r="778" spans="1:19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</row>
    <row r="779" spans="1:19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</row>
    <row r="780" spans="1:19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</row>
    <row r="781" spans="1:19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</row>
    <row r="782" spans="1:19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</row>
    <row r="783" spans="1:19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</row>
    <row r="784" spans="1:19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</row>
    <row r="785" spans="1:19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</row>
    <row r="786" spans="1:19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</row>
    <row r="787" spans="1:19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</row>
    <row r="788" spans="1:19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</row>
    <row r="789" spans="1:19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</row>
    <row r="790" spans="1:19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</row>
    <row r="791" spans="1:19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</row>
    <row r="792" spans="1:19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</row>
    <row r="793" spans="1:19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</row>
    <row r="794" spans="1:19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</row>
    <row r="795" spans="1:19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</row>
    <row r="796" spans="1:19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</row>
    <row r="797" spans="1:19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</row>
    <row r="798" spans="1:19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</row>
    <row r="799" spans="1:19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</row>
    <row r="800" spans="1:19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</row>
    <row r="801" spans="1:19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</row>
    <row r="802" spans="1:19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</row>
    <row r="803" spans="1:19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</row>
    <row r="804" spans="1:19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</row>
    <row r="805" spans="1:19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</row>
    <row r="806" spans="1:19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</row>
    <row r="807" spans="1:19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</row>
    <row r="808" spans="1:19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</row>
    <row r="809" spans="1:19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</row>
    <row r="810" spans="1:19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</row>
    <row r="811" spans="1:19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</row>
    <row r="812" spans="1:19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</row>
    <row r="813" spans="1:19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</row>
    <row r="814" spans="1:19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</row>
    <row r="815" spans="1:19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</row>
    <row r="816" spans="1:19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</row>
    <row r="817" spans="1:19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</row>
    <row r="818" spans="1:19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</row>
    <row r="819" spans="1:19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</row>
    <row r="820" spans="1:19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</row>
    <row r="821" spans="1:19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</row>
    <row r="822" spans="1:19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</row>
    <row r="823" spans="1:19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</row>
    <row r="824" spans="1:19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</row>
    <row r="825" spans="1:19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</row>
    <row r="826" spans="1:19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</row>
    <row r="827" spans="1:19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</row>
    <row r="828" spans="1:19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</row>
    <row r="829" spans="1:19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</row>
    <row r="830" spans="1:19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</row>
    <row r="831" spans="1:19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</row>
    <row r="832" spans="1:19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</row>
    <row r="833" spans="1:19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</row>
    <row r="834" spans="1:19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</row>
    <row r="835" spans="1:19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</row>
    <row r="836" spans="1:19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</row>
    <row r="837" spans="1:19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</row>
    <row r="838" spans="1:19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</row>
    <row r="839" spans="1:19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</row>
    <row r="840" spans="1:19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</row>
    <row r="841" spans="1:19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</row>
    <row r="842" spans="1:19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</row>
    <row r="843" spans="1:19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</row>
    <row r="844" spans="1:19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</row>
    <row r="845" spans="1:19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</row>
    <row r="846" spans="1:19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</row>
    <row r="847" spans="1:19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</row>
    <row r="848" spans="1:19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</row>
    <row r="849" spans="1:19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</row>
    <row r="850" spans="1:19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</row>
    <row r="851" spans="1:19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</row>
    <row r="852" spans="1:19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</row>
    <row r="853" spans="1:19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</row>
    <row r="854" spans="1:19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</row>
    <row r="855" spans="1:19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</row>
    <row r="856" spans="1:19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</row>
    <row r="857" spans="1:19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</row>
    <row r="858" spans="1:19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</row>
    <row r="859" spans="1:19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</row>
    <row r="860" spans="1:19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</row>
    <row r="861" spans="1:19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</row>
    <row r="862" spans="1:19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</row>
    <row r="863" spans="1:19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</row>
    <row r="864" spans="1:19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</row>
    <row r="865" spans="1:19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</row>
    <row r="866" spans="1:19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</row>
    <row r="867" spans="1:19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</row>
    <row r="868" spans="1:19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</row>
    <row r="869" spans="1:19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</row>
    <row r="870" spans="1:19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</row>
    <row r="871" spans="1:19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</row>
    <row r="872" spans="1:19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</row>
    <row r="873" spans="1:19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</row>
    <row r="874" spans="1:19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</row>
    <row r="875" spans="1:19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</row>
    <row r="876" spans="1:19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</row>
    <row r="877" spans="1:19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</row>
    <row r="878" spans="1:19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</row>
    <row r="879" spans="1:19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</row>
    <row r="880" spans="1:19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</row>
    <row r="881" spans="1:19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</row>
    <row r="882" spans="1:19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</row>
    <row r="883" spans="1:19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</row>
    <row r="884" spans="1:19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</row>
    <row r="885" spans="1:19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</row>
    <row r="886" spans="1:19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</row>
    <row r="887" spans="1:19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</row>
    <row r="888" spans="1:19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</row>
    <row r="889" spans="1:19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</row>
    <row r="890" spans="1:19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</row>
    <row r="891" spans="1:19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</row>
    <row r="892" spans="1:19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</row>
    <row r="893" spans="1:19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</row>
    <row r="894" spans="1:19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</row>
    <row r="895" spans="1:19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</row>
    <row r="896" spans="1:19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</row>
    <row r="897" spans="1:19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</row>
    <row r="898" spans="1:19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</row>
    <row r="899" spans="1:19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</row>
    <row r="900" spans="1:19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</row>
    <row r="901" spans="1:19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</row>
    <row r="902" spans="1:19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</row>
    <row r="903" spans="1:19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</row>
    <row r="904" spans="1:19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</row>
    <row r="905" spans="1:19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</row>
    <row r="906" spans="1:19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</row>
    <row r="907" spans="1:19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</row>
    <row r="908" spans="1:19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</row>
    <row r="909" spans="1:19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</row>
    <row r="910" spans="1:19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</row>
    <row r="911" spans="1:19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</row>
    <row r="912" spans="1:19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</row>
    <row r="913" spans="1:19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</row>
    <row r="914" spans="1:19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</row>
    <row r="915" spans="1:19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</row>
    <row r="916" spans="1:19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</row>
    <row r="917" spans="1:19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</row>
    <row r="918" spans="1:19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</row>
    <row r="919" spans="1:19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</row>
    <row r="920" spans="1:19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</row>
    <row r="921" spans="1:19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</row>
    <row r="922" spans="1:19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</row>
    <row r="923" spans="1:19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</row>
    <row r="924" spans="1:19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</row>
    <row r="925" spans="1:19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</row>
    <row r="926" spans="1:19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</row>
    <row r="927" spans="1:19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</row>
    <row r="928" spans="1:19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</row>
    <row r="929" spans="1:19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</row>
    <row r="930" spans="1:19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</row>
    <row r="931" spans="1:19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</row>
    <row r="932" spans="1:19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</row>
    <row r="933" spans="1:19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</row>
    <row r="934" spans="1:19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</row>
    <row r="935" spans="1:19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</row>
    <row r="936" spans="1:19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</row>
    <row r="937" spans="1:19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</row>
    <row r="938" spans="1:19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</row>
    <row r="939" spans="1:19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</row>
    <row r="940" spans="1:19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</row>
    <row r="941" spans="1:19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</row>
    <row r="942" spans="1:19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</row>
    <row r="943" spans="1:19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</row>
    <row r="944" spans="1:19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</row>
    <row r="945" spans="1:19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</row>
    <row r="946" spans="1:19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</row>
    <row r="947" spans="1:19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</row>
    <row r="948" spans="1:19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</row>
    <row r="949" spans="1:19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</row>
    <row r="950" spans="1:19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</row>
    <row r="951" spans="1:19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</row>
    <row r="952" spans="1:19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</row>
    <row r="953" spans="1:19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</row>
    <row r="954" spans="1:19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</row>
    <row r="955" spans="1:19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</row>
    <row r="956" spans="1:19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</row>
    <row r="957" spans="1:19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</row>
    <row r="958" spans="1:19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</row>
    <row r="959" spans="1:19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</row>
    <row r="960" spans="1:19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</row>
    <row r="961" spans="1:19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</row>
  </sheetData>
  <phoneticPr fontId="6" type="noConversion"/>
  <printOptions horizontalCentered="1"/>
  <pageMargins left="0.19685039370078741" right="0" top="0.98425196850393704" bottom="0.98425196850393704" header="0" footer="0"/>
  <pageSetup paperSize="9" orientation="portrait" copies="1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61"/>
  <sheetViews>
    <sheetView workbookViewId="0">
      <selection activeCell="M14" sqref="M14"/>
    </sheetView>
  </sheetViews>
  <sheetFormatPr baseColWidth="10" defaultRowHeight="12.75"/>
  <cols>
    <col min="1" max="1" width="9.7109375" style="41" bestFit="1" customWidth="1"/>
    <col min="2" max="18" width="8.7109375" customWidth="1"/>
  </cols>
  <sheetData>
    <row r="1" spans="1:18">
      <c r="B1" s="12" t="s">
        <v>101</v>
      </c>
      <c r="C1" s="12" t="s">
        <v>102</v>
      </c>
      <c r="D1" s="12" t="s">
        <v>103</v>
      </c>
      <c r="E1" s="12" t="s">
        <v>104</v>
      </c>
      <c r="F1" s="12" t="s">
        <v>105</v>
      </c>
      <c r="G1" s="12" t="s">
        <v>106</v>
      </c>
      <c r="H1" s="12" t="s">
        <v>107</v>
      </c>
      <c r="I1" s="12" t="s">
        <v>108</v>
      </c>
      <c r="J1" s="12" t="s">
        <v>109</v>
      </c>
      <c r="K1" s="12" t="s">
        <v>110</v>
      </c>
      <c r="L1" s="42"/>
      <c r="M1" s="12"/>
      <c r="N1" s="12"/>
      <c r="O1" s="12"/>
      <c r="P1" s="12"/>
      <c r="Q1" s="12"/>
      <c r="R1" s="12"/>
    </row>
    <row r="2" spans="1:18">
      <c r="A2" s="12" t="s">
        <v>192</v>
      </c>
      <c r="B2" s="39">
        <v>4.54</v>
      </c>
      <c r="C2" s="39">
        <v>8.17</v>
      </c>
      <c r="D2" s="39">
        <v>9.98</v>
      </c>
      <c r="E2" s="39">
        <v>14.97</v>
      </c>
      <c r="F2" s="39">
        <v>2.72</v>
      </c>
      <c r="G2" s="39">
        <v>2.72</v>
      </c>
      <c r="H2" s="39">
        <v>2.72</v>
      </c>
      <c r="I2" s="39">
        <v>3.63</v>
      </c>
      <c r="J2" s="39">
        <v>3.63</v>
      </c>
      <c r="K2" s="39">
        <v>3.63</v>
      </c>
      <c r="L2" s="43" t="s">
        <v>196</v>
      </c>
      <c r="M2" s="3" t="s">
        <v>197</v>
      </c>
      <c r="N2" s="3" t="s">
        <v>197</v>
      </c>
      <c r="O2" s="3" t="s">
        <v>196</v>
      </c>
      <c r="P2" s="38"/>
      <c r="Q2" s="38"/>
      <c r="R2" s="38"/>
    </row>
    <row r="3" spans="1:18">
      <c r="A3" s="12" t="s">
        <v>193</v>
      </c>
      <c r="B3" s="38">
        <v>15.56</v>
      </c>
      <c r="C3" s="5">
        <v>18.89</v>
      </c>
      <c r="D3" s="38">
        <v>15.56</v>
      </c>
      <c r="E3" s="38">
        <v>15.56</v>
      </c>
      <c r="F3" s="38">
        <v>15.56</v>
      </c>
      <c r="G3" s="5">
        <v>18.89</v>
      </c>
      <c r="H3" s="5">
        <v>18.89</v>
      </c>
      <c r="I3" s="38">
        <v>20</v>
      </c>
      <c r="J3" s="38">
        <v>21.111999999999998</v>
      </c>
      <c r="K3" s="38">
        <v>21.111999999999998</v>
      </c>
      <c r="L3" s="44">
        <v>5.625</v>
      </c>
      <c r="M3" s="1">
        <f>L3*(14.6959/1.03326)</f>
        <v>80.003520411125947</v>
      </c>
      <c r="N3" s="1">
        <v>85</v>
      </c>
      <c r="O3" s="1">
        <f>N3*(1.03326/14.6959)</f>
        <v>5.9762995121088203</v>
      </c>
      <c r="P3" s="38"/>
      <c r="Q3" s="38"/>
      <c r="R3" s="38"/>
    </row>
    <row r="4" spans="1:18">
      <c r="A4" s="12" t="s">
        <v>194</v>
      </c>
      <c r="B4" s="38">
        <v>7.0309999999999997</v>
      </c>
      <c r="C4" s="38">
        <v>7.3825000000000003</v>
      </c>
      <c r="D4" s="38">
        <v>7.0309999999999997</v>
      </c>
      <c r="E4" s="38">
        <v>7.0309999999999997</v>
      </c>
      <c r="F4" s="38">
        <v>7.0309999999999997</v>
      </c>
      <c r="G4" s="38">
        <v>6.3280000000000003</v>
      </c>
      <c r="H4" s="38">
        <v>6.3280000000000003</v>
      </c>
      <c r="I4" s="38">
        <v>5.9770000000000003</v>
      </c>
      <c r="J4" s="38">
        <v>5.625</v>
      </c>
      <c r="K4" s="38">
        <v>5.625</v>
      </c>
      <c r="L4" s="44"/>
      <c r="M4" s="1"/>
      <c r="N4" s="1"/>
      <c r="O4" s="1"/>
      <c r="P4" s="38"/>
      <c r="Q4" s="38"/>
      <c r="R4" s="38"/>
    </row>
    <row r="5" spans="1:18">
      <c r="A5" s="12" t="s">
        <v>195</v>
      </c>
      <c r="B5" s="38">
        <v>0.48199999999999998</v>
      </c>
      <c r="C5" s="38">
        <v>0.51</v>
      </c>
      <c r="D5" s="38">
        <v>0.53800000000000003</v>
      </c>
      <c r="E5" s="38">
        <v>1.5009999999999999</v>
      </c>
      <c r="F5" s="38">
        <v>0.48199999999999998</v>
      </c>
      <c r="G5" s="38">
        <v>0.48199999999999998</v>
      </c>
      <c r="H5" s="38">
        <v>0.56699999999999995</v>
      </c>
      <c r="I5" s="38">
        <v>0.56699999999999995</v>
      </c>
      <c r="J5" s="38">
        <v>0.56699999999999995</v>
      </c>
      <c r="K5" s="38">
        <v>0.70799999999999996</v>
      </c>
      <c r="L5" s="43" t="s">
        <v>198</v>
      </c>
      <c r="M5" s="3" t="s">
        <v>199</v>
      </c>
      <c r="N5" s="3" t="s">
        <v>199</v>
      </c>
      <c r="O5" s="3" t="s">
        <v>198</v>
      </c>
      <c r="P5" s="38"/>
      <c r="Q5" s="38"/>
      <c r="R5" s="38"/>
    </row>
    <row r="6" spans="1:18">
      <c r="A6" s="12"/>
      <c r="B6" s="38"/>
      <c r="C6" s="38"/>
      <c r="D6" s="38"/>
      <c r="E6" s="38"/>
      <c r="F6" s="38"/>
      <c r="G6" s="38"/>
      <c r="H6" s="38"/>
      <c r="I6" s="38"/>
      <c r="J6" s="38"/>
      <c r="K6" s="38"/>
      <c r="L6" s="44">
        <v>32.222999999999999</v>
      </c>
      <c r="M6" s="1">
        <f>L6*1.8+32</f>
        <v>90.00139999999999</v>
      </c>
      <c r="N6" s="1">
        <v>90</v>
      </c>
      <c r="O6" s="1">
        <f>(N6-32)/1.8</f>
        <v>32.222222222222221</v>
      </c>
      <c r="P6" s="38"/>
      <c r="Q6" s="38"/>
      <c r="R6" s="38"/>
    </row>
    <row r="7" spans="1:18">
      <c r="A7" s="12"/>
      <c r="B7" s="38"/>
      <c r="C7" s="38"/>
      <c r="D7" s="38"/>
      <c r="E7" s="38"/>
      <c r="F7" s="38"/>
      <c r="G7" s="38"/>
      <c r="H7" s="38"/>
      <c r="I7" s="38"/>
      <c r="J7" s="38"/>
      <c r="K7" s="38"/>
      <c r="L7" s="45"/>
      <c r="M7" s="38"/>
      <c r="N7" s="38"/>
      <c r="O7" s="38"/>
      <c r="P7" s="38"/>
      <c r="Q7" s="38"/>
      <c r="R7" s="38"/>
    </row>
    <row r="8" spans="1:18">
      <c r="B8" s="12" t="s">
        <v>111</v>
      </c>
      <c r="C8" s="12" t="s">
        <v>112</v>
      </c>
      <c r="D8" s="12" t="s">
        <v>113</v>
      </c>
      <c r="E8" s="12" t="s">
        <v>114</v>
      </c>
      <c r="F8" s="12" t="s">
        <v>115</v>
      </c>
      <c r="G8" s="12" t="s">
        <v>116</v>
      </c>
      <c r="H8" s="12" t="s">
        <v>117</v>
      </c>
      <c r="I8" s="12" t="s">
        <v>118</v>
      </c>
      <c r="J8" s="12" t="s">
        <v>119</v>
      </c>
      <c r="K8" s="12" t="s">
        <v>120</v>
      </c>
      <c r="L8" s="45"/>
      <c r="M8" s="38"/>
      <c r="N8" s="38"/>
      <c r="O8" s="38"/>
      <c r="P8" s="38"/>
      <c r="Q8" s="38"/>
      <c r="R8" s="38"/>
    </row>
    <row r="9" spans="1:18">
      <c r="A9" s="12" t="s">
        <v>192</v>
      </c>
      <c r="B9" s="39">
        <v>4.54</v>
      </c>
      <c r="C9" s="39">
        <v>8.17</v>
      </c>
      <c r="D9" s="39">
        <v>9.98</v>
      </c>
      <c r="E9" s="39">
        <v>14.97</v>
      </c>
      <c r="F9" s="39">
        <v>2.72</v>
      </c>
      <c r="G9" s="39">
        <v>2.72</v>
      </c>
      <c r="H9" s="39">
        <v>2.72</v>
      </c>
      <c r="I9" s="39">
        <v>3.63</v>
      </c>
      <c r="J9" s="39">
        <v>3.63</v>
      </c>
      <c r="K9" s="39">
        <v>3.63</v>
      </c>
      <c r="L9" s="45"/>
      <c r="M9" s="38"/>
      <c r="N9" s="38"/>
      <c r="O9" s="38"/>
      <c r="P9" s="38"/>
      <c r="Q9" s="38"/>
      <c r="R9" s="38"/>
    </row>
    <row r="10" spans="1:18">
      <c r="A10" s="12" t="s">
        <v>193</v>
      </c>
      <c r="B10" s="5">
        <v>18.89</v>
      </c>
      <c r="C10" s="5">
        <v>18.89</v>
      </c>
      <c r="D10" s="5">
        <v>18.89</v>
      </c>
      <c r="E10" s="5">
        <v>18.89</v>
      </c>
      <c r="F10" s="5">
        <v>18.89</v>
      </c>
      <c r="G10" s="5">
        <v>18.89</v>
      </c>
      <c r="H10" s="5">
        <v>18.89</v>
      </c>
      <c r="I10" s="5">
        <v>18.89</v>
      </c>
      <c r="J10" s="5">
        <v>18.89</v>
      </c>
      <c r="K10" s="5">
        <v>18.89</v>
      </c>
      <c r="L10" s="45"/>
      <c r="M10" s="38"/>
      <c r="N10" s="38"/>
      <c r="O10" s="38"/>
      <c r="P10" s="38"/>
      <c r="Q10" s="38"/>
      <c r="R10" s="38"/>
    </row>
    <row r="11" spans="1:18">
      <c r="A11" s="12" t="s">
        <v>194</v>
      </c>
      <c r="B11" s="38">
        <v>7.3825000000000003</v>
      </c>
      <c r="C11" s="38">
        <v>7.3825000000000003</v>
      </c>
      <c r="D11" s="38">
        <v>7.3825000000000003</v>
      </c>
      <c r="E11" s="38">
        <v>7.3825000000000003</v>
      </c>
      <c r="F11" s="38">
        <v>7.3825000000000003</v>
      </c>
      <c r="G11" s="38">
        <v>7.3825000000000003</v>
      </c>
      <c r="H11" s="38">
        <v>7.3825000000000003</v>
      </c>
      <c r="I11" s="38">
        <v>7.3825000000000003</v>
      </c>
      <c r="J11" s="38">
        <v>7.3825000000000003</v>
      </c>
      <c r="K11" s="38">
        <v>7.3825000000000003</v>
      </c>
      <c r="L11" s="45"/>
      <c r="M11" s="38"/>
      <c r="N11" s="38"/>
      <c r="O11" s="38"/>
      <c r="P11" s="38"/>
      <c r="Q11" s="38"/>
      <c r="R11" s="38"/>
    </row>
    <row r="12" spans="1:18">
      <c r="A12" s="12" t="s">
        <v>195</v>
      </c>
      <c r="B12" s="38">
        <v>0.48199999999999998</v>
      </c>
      <c r="C12" s="38">
        <v>0.51</v>
      </c>
      <c r="D12" s="38">
        <v>0.53800000000000003</v>
      </c>
      <c r="E12" s="38">
        <v>1.5009999999999999</v>
      </c>
      <c r="F12" s="38">
        <v>0.48199999999999998</v>
      </c>
      <c r="G12" s="38">
        <v>0.48199999999999998</v>
      </c>
      <c r="H12" s="38">
        <v>0.56699999999999995</v>
      </c>
      <c r="I12" s="38">
        <v>0.56699999999999995</v>
      </c>
      <c r="J12" s="38">
        <v>0.56699999999999995</v>
      </c>
      <c r="K12" s="38">
        <v>0.70799999999999996</v>
      </c>
      <c r="L12" s="45"/>
      <c r="M12" s="38"/>
      <c r="N12" s="38"/>
      <c r="O12" s="38"/>
      <c r="P12" s="38"/>
      <c r="Q12" s="38"/>
      <c r="R12" s="38"/>
    </row>
    <row r="13" spans="1:18">
      <c r="A13" s="12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45"/>
      <c r="M13" s="38"/>
      <c r="N13" s="38"/>
      <c r="O13" s="38"/>
      <c r="P13" s="38"/>
      <c r="Q13" s="38"/>
      <c r="R13" s="38"/>
    </row>
    <row r="14" spans="1:18">
      <c r="A14" s="12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45"/>
      <c r="M14" s="38"/>
      <c r="N14" s="38"/>
      <c r="O14" s="38"/>
      <c r="P14" s="38"/>
      <c r="Q14" s="38"/>
      <c r="R14" s="38"/>
    </row>
    <row r="15" spans="1:18">
      <c r="B15" s="12" t="s">
        <v>121</v>
      </c>
      <c r="C15" s="12" t="s">
        <v>122</v>
      </c>
      <c r="D15" s="12" t="s">
        <v>123</v>
      </c>
      <c r="E15" s="12" t="s">
        <v>124</v>
      </c>
      <c r="F15" s="12" t="s">
        <v>125</v>
      </c>
      <c r="G15" s="12" t="s">
        <v>126</v>
      </c>
      <c r="H15" s="12" t="s">
        <v>127</v>
      </c>
      <c r="I15" s="12" t="s">
        <v>128</v>
      </c>
      <c r="J15" s="12" t="s">
        <v>129</v>
      </c>
      <c r="K15" s="12" t="s">
        <v>130</v>
      </c>
      <c r="L15" s="45"/>
      <c r="M15" s="38"/>
      <c r="N15" s="38"/>
      <c r="O15" s="38"/>
      <c r="P15" s="38"/>
      <c r="Q15" s="38"/>
      <c r="R15" s="38"/>
    </row>
    <row r="16" spans="1:18">
      <c r="A16" s="12" t="s">
        <v>192</v>
      </c>
      <c r="B16" s="39">
        <v>4.54</v>
      </c>
      <c r="C16" s="39">
        <v>8.17</v>
      </c>
      <c r="D16" s="39">
        <v>9.98</v>
      </c>
      <c r="E16" s="39">
        <v>14.97</v>
      </c>
      <c r="F16" s="39">
        <v>2.72</v>
      </c>
      <c r="G16" s="39">
        <v>2.72</v>
      </c>
      <c r="H16" s="39">
        <v>2.72</v>
      </c>
      <c r="I16" s="39">
        <v>3.63</v>
      </c>
      <c r="J16" s="39">
        <v>3.63</v>
      </c>
      <c r="K16" s="39">
        <v>3.63</v>
      </c>
      <c r="L16" s="38"/>
      <c r="M16" s="38"/>
      <c r="N16" s="38"/>
      <c r="O16" s="38"/>
      <c r="P16" s="38"/>
      <c r="Q16" s="38"/>
      <c r="R16" s="38"/>
    </row>
    <row r="17" spans="1:18">
      <c r="A17" s="12" t="s">
        <v>193</v>
      </c>
      <c r="B17" s="38">
        <v>21.111999999999998</v>
      </c>
      <c r="C17" s="38">
        <v>21.111999999999998</v>
      </c>
      <c r="D17" s="38">
        <v>21.111999999999998</v>
      </c>
      <c r="E17" s="38">
        <v>21.111999999999998</v>
      </c>
      <c r="F17" s="38">
        <v>21.111999999999998</v>
      </c>
      <c r="G17" s="38">
        <v>21.111999999999998</v>
      </c>
      <c r="H17" s="38">
        <v>21.111999999999998</v>
      </c>
      <c r="I17" s="38">
        <v>21.111999999999998</v>
      </c>
      <c r="J17" s="38">
        <v>21.111999999999998</v>
      </c>
      <c r="K17" s="38">
        <v>21.111999999999998</v>
      </c>
      <c r="L17" s="38"/>
      <c r="M17" s="38"/>
      <c r="N17" s="38"/>
      <c r="O17" s="38"/>
      <c r="P17" s="38"/>
      <c r="Q17" s="38"/>
      <c r="R17" s="38"/>
    </row>
    <row r="18" spans="1:18">
      <c r="A18" s="12" t="s">
        <v>194</v>
      </c>
      <c r="B18" s="38">
        <v>6.3280000000000003</v>
      </c>
      <c r="C18" s="38">
        <v>6.3280000000000003</v>
      </c>
      <c r="D18" s="38">
        <v>6.3280000000000003</v>
      </c>
      <c r="E18" s="38">
        <v>6.3280000000000003</v>
      </c>
      <c r="F18" s="38">
        <v>6.3280000000000003</v>
      </c>
      <c r="G18" s="38">
        <v>6.3280000000000003</v>
      </c>
      <c r="H18" s="38">
        <v>6.3280000000000003</v>
      </c>
      <c r="I18" s="38">
        <v>6.3280000000000003</v>
      </c>
      <c r="J18" s="38">
        <v>6.3280000000000003</v>
      </c>
      <c r="K18" s="38">
        <v>6.3280000000000003</v>
      </c>
      <c r="L18" s="38"/>
      <c r="M18" s="38"/>
      <c r="N18" s="38"/>
      <c r="O18" s="38"/>
      <c r="P18" s="38"/>
      <c r="Q18" s="38"/>
      <c r="R18" s="38"/>
    </row>
    <row r="19" spans="1:18">
      <c r="A19" s="12" t="s">
        <v>195</v>
      </c>
      <c r="B19" s="38">
        <v>0.48199999999999998</v>
      </c>
      <c r="C19" s="38">
        <v>0.51</v>
      </c>
      <c r="D19" s="38">
        <v>0.53800000000000003</v>
      </c>
      <c r="E19" s="38">
        <v>1.5009999999999999</v>
      </c>
      <c r="F19" s="38">
        <v>0.48199999999999998</v>
      </c>
      <c r="G19" s="38">
        <v>0.48199999999999998</v>
      </c>
      <c r="H19" s="38">
        <v>0.56699999999999995</v>
      </c>
      <c r="I19" s="38">
        <v>0.56699999999999995</v>
      </c>
      <c r="J19" s="38">
        <v>0.56699999999999995</v>
      </c>
      <c r="K19" s="38">
        <v>0.70799999999999996</v>
      </c>
      <c r="L19" s="38"/>
      <c r="M19" s="38"/>
      <c r="N19" s="38"/>
      <c r="O19" s="38"/>
      <c r="P19" s="38"/>
      <c r="Q19" s="38"/>
      <c r="R19" s="38"/>
    </row>
    <row r="20" spans="1:18">
      <c r="A20" s="12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>
      <c r="A21" s="12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>
      <c r="B22" s="12" t="s">
        <v>131</v>
      </c>
      <c r="C22" s="12" t="s">
        <v>132</v>
      </c>
      <c r="D22" s="12" t="s">
        <v>133</v>
      </c>
      <c r="E22" s="12" t="s">
        <v>134</v>
      </c>
      <c r="F22" s="12" t="s">
        <v>135</v>
      </c>
      <c r="G22" s="12" t="s">
        <v>136</v>
      </c>
      <c r="H22" s="12" t="s">
        <v>137</v>
      </c>
      <c r="I22" s="12" t="s">
        <v>138</v>
      </c>
      <c r="J22" s="12" t="s">
        <v>139</v>
      </c>
      <c r="K22" s="12" t="s">
        <v>140</v>
      </c>
      <c r="L22" s="38"/>
      <c r="M22" s="38"/>
      <c r="N22" s="38"/>
      <c r="O22" s="38"/>
      <c r="P22" s="38"/>
      <c r="Q22" s="38"/>
      <c r="R22" s="38"/>
    </row>
    <row r="23" spans="1:18">
      <c r="A23" s="12" t="s">
        <v>192</v>
      </c>
      <c r="B23" s="39">
        <v>4.54</v>
      </c>
      <c r="C23" s="39">
        <v>8.17</v>
      </c>
      <c r="D23" s="39">
        <v>9.98</v>
      </c>
      <c r="E23" s="39">
        <v>14.97</v>
      </c>
      <c r="F23" s="39">
        <v>2.72</v>
      </c>
      <c r="G23" s="39">
        <v>2.72</v>
      </c>
      <c r="H23" s="39">
        <v>2.72</v>
      </c>
      <c r="I23" s="39">
        <v>3.63</v>
      </c>
      <c r="J23" s="39">
        <v>3.63</v>
      </c>
      <c r="K23" s="39">
        <v>3.63</v>
      </c>
      <c r="L23" s="38"/>
      <c r="M23" s="38"/>
      <c r="N23" s="38"/>
      <c r="O23" s="38"/>
      <c r="P23" s="38"/>
      <c r="Q23" s="38"/>
      <c r="R23" s="38"/>
    </row>
    <row r="24" spans="1:18">
      <c r="A24" s="12" t="s">
        <v>193</v>
      </c>
      <c r="B24" s="38">
        <v>43.334000000000003</v>
      </c>
      <c r="C24" s="38">
        <v>43.334000000000003</v>
      </c>
      <c r="D24" s="38">
        <v>43.334000000000003</v>
      </c>
      <c r="E24" s="38">
        <v>43.334000000000003</v>
      </c>
      <c r="F24" s="38">
        <v>43.334000000000003</v>
      </c>
      <c r="G24" s="38">
        <v>43.334000000000003</v>
      </c>
      <c r="H24" s="38">
        <v>43.334000000000003</v>
      </c>
      <c r="I24" s="38">
        <v>43.334000000000003</v>
      </c>
      <c r="J24" s="38">
        <v>43.334000000000003</v>
      </c>
      <c r="K24" s="38">
        <v>43.334000000000003</v>
      </c>
      <c r="L24" s="38"/>
      <c r="M24" s="38"/>
      <c r="N24" s="38"/>
      <c r="O24" s="38"/>
      <c r="P24" s="38"/>
      <c r="Q24" s="38"/>
      <c r="R24" s="38"/>
    </row>
    <row r="25" spans="1:18">
      <c r="A25" s="12" t="s">
        <v>194</v>
      </c>
      <c r="B25" s="38">
        <v>5.9770000000000003</v>
      </c>
      <c r="C25" s="38">
        <v>5.9770000000000003</v>
      </c>
      <c r="D25" s="38">
        <v>5.9770000000000003</v>
      </c>
      <c r="E25" s="38">
        <v>5.9770000000000003</v>
      </c>
      <c r="F25" s="38">
        <v>5.9770000000000003</v>
      </c>
      <c r="G25" s="38">
        <v>5.9770000000000003</v>
      </c>
      <c r="H25" s="38">
        <v>5.9770000000000003</v>
      </c>
      <c r="I25" s="38">
        <v>5.9770000000000003</v>
      </c>
      <c r="J25" s="38">
        <v>5.9770000000000003</v>
      </c>
      <c r="K25" s="38">
        <v>5.9770000000000003</v>
      </c>
      <c r="L25" s="38"/>
      <c r="M25" s="38"/>
      <c r="N25" s="38"/>
      <c r="O25" s="38"/>
      <c r="P25" s="38"/>
      <c r="Q25" s="38"/>
      <c r="R25" s="38"/>
    </row>
    <row r="26" spans="1:18">
      <c r="A26" s="12" t="s">
        <v>195</v>
      </c>
      <c r="B26" s="38">
        <v>0.48199999999999998</v>
      </c>
      <c r="C26" s="38">
        <v>0.51</v>
      </c>
      <c r="D26" s="38">
        <v>0.53800000000000003</v>
      </c>
      <c r="E26" s="38">
        <v>1.5009999999999999</v>
      </c>
      <c r="F26" s="38">
        <v>0.48199999999999998</v>
      </c>
      <c r="G26" s="38">
        <v>0.48199999999999998</v>
      </c>
      <c r="H26" s="38">
        <v>0.56699999999999995</v>
      </c>
      <c r="I26" s="38">
        <v>0.56699999999999995</v>
      </c>
      <c r="J26" s="38">
        <v>0.56699999999999995</v>
      </c>
      <c r="K26" s="38">
        <v>0.70799999999999996</v>
      </c>
      <c r="L26" s="38"/>
      <c r="M26" s="38"/>
      <c r="N26" s="38"/>
      <c r="O26" s="38"/>
      <c r="P26" s="38"/>
      <c r="Q26" s="38"/>
      <c r="R26" s="38"/>
    </row>
    <row r="27" spans="1:18">
      <c r="A27" s="12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>
      <c r="A28" s="12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>
      <c r="B29" s="12" t="s">
        <v>141</v>
      </c>
      <c r="C29" s="12" t="s">
        <v>142</v>
      </c>
      <c r="D29" s="12" t="s">
        <v>143</v>
      </c>
      <c r="E29" s="12" t="s">
        <v>144</v>
      </c>
      <c r="F29" s="12" t="s">
        <v>145</v>
      </c>
      <c r="G29" s="12" t="s">
        <v>146</v>
      </c>
      <c r="H29" s="12" t="s">
        <v>147</v>
      </c>
      <c r="I29" s="12" t="s">
        <v>148</v>
      </c>
      <c r="J29" s="12" t="s">
        <v>149</v>
      </c>
      <c r="K29" s="12" t="s">
        <v>150</v>
      </c>
      <c r="L29" s="38"/>
      <c r="M29" s="38"/>
      <c r="N29" s="38"/>
      <c r="O29" s="38"/>
      <c r="P29" s="38"/>
      <c r="Q29" s="38"/>
      <c r="R29" s="38"/>
    </row>
    <row r="30" spans="1:18">
      <c r="A30" s="12" t="s">
        <v>192</v>
      </c>
      <c r="B30" s="39">
        <v>4.54</v>
      </c>
      <c r="C30" s="39">
        <v>8.17</v>
      </c>
      <c r="D30" s="39">
        <v>9.98</v>
      </c>
      <c r="E30" s="39">
        <v>14.97</v>
      </c>
      <c r="F30" s="39">
        <v>2.72</v>
      </c>
      <c r="G30" s="39">
        <v>2.72</v>
      </c>
      <c r="H30" s="39">
        <v>2.72</v>
      </c>
      <c r="I30" s="39">
        <v>3.63</v>
      </c>
      <c r="J30" s="39">
        <v>3.63</v>
      </c>
      <c r="K30" s="39">
        <v>3.63</v>
      </c>
      <c r="L30" s="38"/>
      <c r="M30" s="38"/>
      <c r="N30" s="38"/>
      <c r="O30" s="38"/>
      <c r="P30" s="38"/>
      <c r="Q30" s="38"/>
      <c r="R30" s="38"/>
    </row>
    <row r="31" spans="1:18">
      <c r="A31" s="12" t="s">
        <v>193</v>
      </c>
      <c r="B31" s="38">
        <v>32.222999999999999</v>
      </c>
      <c r="C31" s="38">
        <v>32.222999999999999</v>
      </c>
      <c r="D31" s="38">
        <v>32.222999999999999</v>
      </c>
      <c r="E31" s="38">
        <v>32.222999999999999</v>
      </c>
      <c r="F31" s="38">
        <v>32.222999999999999</v>
      </c>
      <c r="G31" s="38">
        <v>32.222999999999999</v>
      </c>
      <c r="H31" s="38">
        <v>32.222999999999999</v>
      </c>
      <c r="I31" s="38">
        <v>32.222999999999999</v>
      </c>
      <c r="J31" s="38">
        <v>32.222999999999999</v>
      </c>
      <c r="K31" s="38">
        <v>32.222999999999999</v>
      </c>
      <c r="L31" s="38"/>
      <c r="M31" s="38"/>
      <c r="N31" s="38"/>
      <c r="O31" s="38"/>
      <c r="P31" s="38"/>
      <c r="Q31" s="38"/>
      <c r="R31" s="38"/>
    </row>
    <row r="32" spans="1:18">
      <c r="A32" s="12" t="s">
        <v>194</v>
      </c>
      <c r="B32" s="38">
        <v>5.625</v>
      </c>
      <c r="C32" s="38">
        <v>5.625</v>
      </c>
      <c r="D32" s="38">
        <v>5.625</v>
      </c>
      <c r="E32" s="38">
        <v>5.625</v>
      </c>
      <c r="F32" s="38">
        <v>5.625</v>
      </c>
      <c r="G32" s="38">
        <v>5.625</v>
      </c>
      <c r="H32" s="38">
        <v>5.625</v>
      </c>
      <c r="I32" s="38">
        <v>5.625</v>
      </c>
      <c r="J32" s="38">
        <v>5.625</v>
      </c>
      <c r="K32" s="38">
        <v>5.625</v>
      </c>
      <c r="L32" s="38"/>
      <c r="M32" s="38"/>
      <c r="N32" s="38"/>
      <c r="O32" s="38"/>
      <c r="P32" s="38"/>
      <c r="Q32" s="38"/>
      <c r="R32" s="38"/>
    </row>
    <row r="33" spans="1:18">
      <c r="A33" s="12" t="s">
        <v>195</v>
      </c>
      <c r="B33" s="38">
        <v>0.48199999999999998</v>
      </c>
      <c r="C33" s="38">
        <v>0.51</v>
      </c>
      <c r="D33" s="38">
        <v>0.53800000000000003</v>
      </c>
      <c r="E33" s="38">
        <v>1.5009999999999999</v>
      </c>
      <c r="F33" s="38">
        <v>0.48199999999999998</v>
      </c>
      <c r="G33" s="38">
        <v>0.48199999999999998</v>
      </c>
      <c r="H33" s="38">
        <v>0.56699999999999995</v>
      </c>
      <c r="I33" s="38">
        <v>0.56699999999999995</v>
      </c>
      <c r="J33" s="38">
        <v>0.56699999999999995</v>
      </c>
      <c r="K33" s="38">
        <v>0.70799999999999996</v>
      </c>
      <c r="L33" s="38"/>
      <c r="M33" s="38"/>
      <c r="N33" s="38"/>
      <c r="O33" s="38"/>
      <c r="P33" s="38"/>
      <c r="Q33" s="38"/>
      <c r="R33" s="38"/>
    </row>
    <row r="34" spans="1:18">
      <c r="A34" s="12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>
      <c r="A35" s="12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>
      <c r="A36" s="12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</row>
    <row r="37" spans="1:18">
      <c r="A37" s="12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</row>
    <row r="38" spans="1:18">
      <c r="A38" s="12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</row>
    <row r="39" spans="1:18">
      <c r="A39" s="12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18">
      <c r="A40" s="12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</row>
    <row r="41" spans="1:18">
      <c r="A41" s="12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>
      <c r="A42" s="12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18">
      <c r="A43" s="12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</row>
    <row r="44" spans="1:18">
      <c r="A44" s="12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</row>
    <row r="45" spans="1:18">
      <c r="A45" s="12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</row>
    <row r="46" spans="1:18">
      <c r="A46" s="12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</row>
    <row r="47" spans="1:18">
      <c r="A47" s="12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</row>
    <row r="48" spans="1:18">
      <c r="A48" s="12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</row>
    <row r="49" spans="1:18">
      <c r="A49" s="12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</row>
    <row r="50" spans="1:18">
      <c r="A50" s="12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</row>
    <row r="51" spans="1:18">
      <c r="A51" s="12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>
      <c r="A52" s="12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>
      <c r="A53" s="12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>
      <c r="A54" s="12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>
      <c r="A55" s="12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>
      <c r="A56" s="12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>
      <c r="A57" s="12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>
      <c r="A58" s="12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</row>
    <row r="59" spans="1:18">
      <c r="A59" s="12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</row>
    <row r="60" spans="1:18">
      <c r="A60" s="12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</row>
    <row r="61" spans="1:18">
      <c r="A61" s="12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</row>
    <row r="62" spans="1:18">
      <c r="A62" s="12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</row>
    <row r="63" spans="1:18">
      <c r="A63" s="12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</row>
    <row r="64" spans="1:18">
      <c r="A64" s="12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</row>
    <row r="65" spans="1:18">
      <c r="A65" s="12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</row>
    <row r="66" spans="1:18">
      <c r="A66" s="12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</row>
    <row r="67" spans="1:18">
      <c r="A67" s="12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</row>
    <row r="68" spans="1:18">
      <c r="A68" s="12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</row>
    <row r="69" spans="1:18">
      <c r="A69" s="12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</row>
    <row r="70" spans="1:18">
      <c r="A70" s="12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</row>
    <row r="71" spans="1:18">
      <c r="A71" s="12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</row>
    <row r="72" spans="1:18">
      <c r="A72" s="12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</row>
    <row r="73" spans="1:18">
      <c r="A73" s="12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</row>
    <row r="74" spans="1:18">
      <c r="A74" s="12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>
      <c r="A75" s="12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>
      <c r="A76" s="12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>
      <c r="A77" s="12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>
      <c r="A78" s="12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>
      <c r="A79" s="12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</row>
    <row r="80" spans="1:18">
      <c r="A80" s="12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</row>
    <row r="81" spans="1:18">
      <c r="A81" s="12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</row>
    <row r="82" spans="1:18">
      <c r="A82" s="12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</row>
    <row r="83" spans="1:18">
      <c r="A83" s="12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</row>
    <row r="84" spans="1:18">
      <c r="A84" s="12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</row>
    <row r="85" spans="1:18">
      <c r="A85" s="12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</row>
    <row r="86" spans="1:18">
      <c r="A86" s="12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</row>
    <row r="87" spans="1:18">
      <c r="A87" s="12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</row>
    <row r="88" spans="1:18">
      <c r="A88" s="12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</row>
    <row r="89" spans="1:18">
      <c r="A89" s="12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</row>
    <row r="90" spans="1:18">
      <c r="A90" s="12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</row>
    <row r="91" spans="1:18">
      <c r="A91" s="12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</row>
    <row r="92" spans="1:18">
      <c r="A92" s="12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1:18">
      <c r="A93" s="12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</row>
    <row r="94" spans="1:18">
      <c r="A94" s="12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</row>
    <row r="95" spans="1:18">
      <c r="A95" s="12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</row>
    <row r="96" spans="1:18">
      <c r="A96" s="12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</row>
    <row r="97" spans="1:18">
      <c r="A97" s="12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</row>
    <row r="98" spans="1:18">
      <c r="A98" s="12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</row>
    <row r="99" spans="1:18">
      <c r="A99" s="12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</row>
    <row r="100" spans="1:18">
      <c r="A100" s="12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</row>
    <row r="101" spans="1:18">
      <c r="A101" s="12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</row>
    <row r="102" spans="1:18">
      <c r="A102" s="12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</row>
    <row r="103" spans="1:18">
      <c r="A103" s="12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</row>
    <row r="104" spans="1:18">
      <c r="A104" s="12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</row>
    <row r="105" spans="1:18">
      <c r="A105" s="12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</row>
    <row r="106" spans="1:18">
      <c r="A106" s="12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>
      <c r="A107" s="12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</row>
    <row r="108" spans="1:18">
      <c r="A108" s="12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</row>
    <row r="109" spans="1:18">
      <c r="A109" s="12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</row>
    <row r="110" spans="1:18">
      <c r="A110" s="12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</row>
    <row r="111" spans="1:18">
      <c r="A111" s="12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</row>
    <row r="112" spans="1:18">
      <c r="A112" s="12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</row>
    <row r="113" spans="1:18">
      <c r="A113" s="12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</row>
    <row r="114" spans="1:18">
      <c r="A114" s="12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</row>
    <row r="115" spans="1:18">
      <c r="A115" s="12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</row>
    <row r="116" spans="1:18">
      <c r="A116" s="12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</row>
    <row r="117" spans="1:18">
      <c r="A117" s="12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>
      <c r="A118" s="12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>
      <c r="A119" s="12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</row>
    <row r="120" spans="1:18">
      <c r="A120" s="12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</row>
    <row r="121" spans="1:18">
      <c r="A121" s="12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</row>
    <row r="122" spans="1:18">
      <c r="A122" s="12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</row>
    <row r="123" spans="1:18">
      <c r="A123" s="12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</row>
    <row r="124" spans="1:18">
      <c r="A124" s="12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</row>
    <row r="125" spans="1:18">
      <c r="A125" s="12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</row>
    <row r="126" spans="1:18">
      <c r="A126" s="12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</row>
    <row r="127" spans="1:18">
      <c r="A127" s="12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</row>
    <row r="128" spans="1:18">
      <c r="A128" s="12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>
      <c r="A129" s="12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>
      <c r="A130" s="12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</row>
    <row r="131" spans="1:18">
      <c r="A131" s="12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</row>
    <row r="132" spans="1:18">
      <c r="A132" s="12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</row>
    <row r="133" spans="1:18">
      <c r="A133" s="12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</row>
    <row r="134" spans="1:18">
      <c r="A134" s="12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8">
      <c r="A135" s="12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</row>
    <row r="136" spans="1:18">
      <c r="A136" s="12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1:18">
      <c r="A137" s="12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</row>
    <row r="138" spans="1:18">
      <c r="A138" s="12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</row>
    <row r="139" spans="1:18">
      <c r="A139" s="12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</row>
    <row r="140" spans="1:18">
      <c r="A140" s="12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</row>
    <row r="141" spans="1:18">
      <c r="A141" s="12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</row>
    <row r="142" spans="1:18">
      <c r="A142" s="12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</row>
    <row r="143" spans="1:18">
      <c r="A143" s="12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</row>
    <row r="144" spans="1:18">
      <c r="A144" s="12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1:18">
      <c r="A145" s="12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</row>
    <row r="146" spans="1:18">
      <c r="A146" s="12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</row>
    <row r="147" spans="1:18">
      <c r="A147" s="12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</row>
    <row r="148" spans="1:18">
      <c r="A148" s="12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</row>
    <row r="149" spans="1:18">
      <c r="A149" s="12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</row>
    <row r="150" spans="1:18">
      <c r="A150" s="12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</row>
    <row r="151" spans="1:18">
      <c r="A151" s="12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</row>
    <row r="152" spans="1:18">
      <c r="A152" s="12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1:18">
      <c r="A153" s="12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</row>
    <row r="154" spans="1:18">
      <c r="A154" s="12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</row>
    <row r="155" spans="1:18">
      <c r="A155" s="12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</row>
    <row r="156" spans="1:18">
      <c r="A156" s="12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>
      <c r="A157" s="12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>
      <c r="A158" s="12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>
      <c r="A159" s="12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>
      <c r="A160" s="12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>
      <c r="A161" s="12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>
      <c r="A162" s="12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</row>
    <row r="163" spans="1:18">
      <c r="A163" s="12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</row>
    <row r="164" spans="1:18">
      <c r="A164" s="12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</row>
    <row r="165" spans="1:18">
      <c r="A165" s="12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</row>
    <row r="166" spans="1:18">
      <c r="A166" s="12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</row>
    <row r="167" spans="1:18">
      <c r="A167" s="12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</row>
    <row r="168" spans="1:18">
      <c r="A168" s="12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</row>
    <row r="169" spans="1:18">
      <c r="A169" s="12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</row>
    <row r="170" spans="1:18">
      <c r="A170" s="12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</row>
    <row r="171" spans="1:18">
      <c r="A171" s="12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</row>
    <row r="172" spans="1:18">
      <c r="A172" s="12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</row>
    <row r="173" spans="1:18">
      <c r="A173" s="12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</row>
    <row r="174" spans="1:18">
      <c r="A174" s="12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</row>
    <row r="175" spans="1:18">
      <c r="A175" s="12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</row>
    <row r="176" spans="1:18">
      <c r="A176" s="12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</row>
    <row r="177" spans="1:18">
      <c r="A177" s="12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</row>
    <row r="178" spans="1:18">
      <c r="A178" s="12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</row>
    <row r="179" spans="1:18">
      <c r="A179" s="12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>
      <c r="A180" s="12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</row>
    <row r="181" spans="1:18">
      <c r="A181" s="12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</row>
    <row r="182" spans="1:18">
      <c r="A182" s="12"/>
      <c r="B182" s="38"/>
      <c r="C182" s="38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>
      <c r="A183" s="12"/>
      <c r="B183" s="38"/>
      <c r="C183" s="38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</row>
    <row r="184" spans="1:18">
      <c r="A184" s="12"/>
      <c r="B184" s="38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</row>
    <row r="185" spans="1:18">
      <c r="A185" s="12"/>
      <c r="B185" s="38"/>
      <c r="C185" s="38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</row>
    <row r="186" spans="1:18">
      <c r="A186" s="12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</row>
    <row r="187" spans="1:18">
      <c r="A187" s="12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</row>
    <row r="188" spans="1:18">
      <c r="A188" s="12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</row>
    <row r="189" spans="1:18">
      <c r="A189" s="12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</row>
    <row r="190" spans="1:18">
      <c r="A190" s="12"/>
      <c r="B190" s="38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</row>
    <row r="191" spans="1:18">
      <c r="A191" s="12"/>
      <c r="B191" s="38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</row>
    <row r="192" spans="1:18">
      <c r="A192" s="12"/>
      <c r="B192" s="38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</row>
    <row r="193" spans="1:18">
      <c r="A193" s="12"/>
      <c r="B193" s="38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</row>
    <row r="194" spans="1:18">
      <c r="A194" s="12"/>
      <c r="B194" s="38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</row>
    <row r="195" spans="1:18">
      <c r="A195" s="12"/>
      <c r="B195" s="38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</row>
    <row r="196" spans="1:18">
      <c r="A196" s="12"/>
      <c r="B196" s="38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</row>
    <row r="197" spans="1:18">
      <c r="A197" s="12"/>
      <c r="B197" s="38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</row>
    <row r="198" spans="1:18">
      <c r="A198" s="12"/>
      <c r="B198" s="38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</row>
    <row r="199" spans="1:18">
      <c r="A199" s="12"/>
      <c r="B199" s="38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>
      <c r="A200" s="12"/>
      <c r="B200" s="38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</row>
    <row r="201" spans="1:18">
      <c r="A201" s="12"/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>
      <c r="A202" s="12"/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>
      <c r="A203" s="12"/>
      <c r="B203" s="38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>
      <c r="A204" s="12"/>
      <c r="B204" s="38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>
      <c r="A205" s="12"/>
      <c r="B205" s="38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>
      <c r="A206" s="12"/>
      <c r="B206" s="38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>
      <c r="A207" s="12"/>
      <c r="B207" s="38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</row>
    <row r="208" spans="1:18">
      <c r="A208" s="12"/>
      <c r="B208" s="38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>
      <c r="A209" s="12"/>
      <c r="B209" s="38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</row>
    <row r="210" spans="1:18">
      <c r="A210" s="12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</row>
    <row r="211" spans="1:18">
      <c r="A211" s="12"/>
      <c r="B211" s="38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</row>
    <row r="212" spans="1:18">
      <c r="A212" s="12"/>
      <c r="B212" s="38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</row>
    <row r="213" spans="1:18">
      <c r="A213" s="12"/>
      <c r="B213" s="38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</row>
    <row r="214" spans="1:18">
      <c r="A214" s="12"/>
      <c r="B214" s="38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</row>
    <row r="215" spans="1:18">
      <c r="A215" s="12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</row>
    <row r="216" spans="1:18">
      <c r="A216" s="12"/>
      <c r="B216" s="38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</row>
    <row r="217" spans="1:18">
      <c r="A217" s="12"/>
      <c r="B217" s="38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</row>
    <row r="218" spans="1:18">
      <c r="A218" s="12"/>
      <c r="B218" s="38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</row>
    <row r="219" spans="1:18">
      <c r="A219" s="12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</row>
    <row r="220" spans="1:18">
      <c r="A220" s="12"/>
      <c r="B220" s="38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</row>
    <row r="221" spans="1:18">
      <c r="A221" s="12"/>
      <c r="B221" s="38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</row>
    <row r="222" spans="1:18">
      <c r="A222" s="12"/>
      <c r="B222" s="38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</row>
    <row r="223" spans="1:18">
      <c r="A223" s="12"/>
      <c r="B223" s="38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</row>
    <row r="224" spans="1:18">
      <c r="A224" s="12"/>
      <c r="B224" s="38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</row>
    <row r="225" spans="1:18">
      <c r="A225" s="12"/>
      <c r="B225" s="38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</row>
    <row r="226" spans="1:18">
      <c r="A226" s="12"/>
      <c r="B226" s="38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</row>
    <row r="227" spans="1:18">
      <c r="A227" s="12"/>
      <c r="B227" s="38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</row>
    <row r="228" spans="1:18">
      <c r="A228" s="12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</row>
    <row r="229" spans="1:18">
      <c r="A229" s="12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</row>
    <row r="230" spans="1:18">
      <c r="A230" s="12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</row>
    <row r="231" spans="1:18">
      <c r="A231" s="12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</row>
    <row r="232" spans="1:18">
      <c r="A232" s="12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</row>
    <row r="233" spans="1:18">
      <c r="A233" s="12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</row>
    <row r="234" spans="1:18">
      <c r="A234" s="12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</row>
    <row r="235" spans="1:18">
      <c r="A235" s="12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</row>
    <row r="236" spans="1:18">
      <c r="A236" s="12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</row>
    <row r="237" spans="1:18">
      <c r="A237" s="12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</row>
    <row r="238" spans="1:18">
      <c r="A238" s="12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</row>
    <row r="239" spans="1:18">
      <c r="A239" s="12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</row>
    <row r="240" spans="1:18">
      <c r="A240" s="12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</row>
    <row r="241" spans="1:18">
      <c r="A241" s="12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</row>
    <row r="242" spans="1:18">
      <c r="A242" s="12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</row>
    <row r="243" spans="1:18">
      <c r="A243" s="12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</row>
    <row r="244" spans="1:18">
      <c r="A244" s="12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</row>
    <row r="245" spans="1:18">
      <c r="A245" s="12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</row>
    <row r="246" spans="1:18">
      <c r="A246" s="12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</row>
    <row r="247" spans="1:18">
      <c r="A247" s="12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</row>
    <row r="248" spans="1:18">
      <c r="A248" s="12"/>
      <c r="B248" s="38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</row>
    <row r="249" spans="1:18">
      <c r="A249" s="12"/>
      <c r="B249" s="38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</row>
    <row r="250" spans="1:18">
      <c r="A250" s="12"/>
      <c r="B250" s="38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</row>
    <row r="251" spans="1:18">
      <c r="A251" s="12"/>
      <c r="B251" s="38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</row>
    <row r="252" spans="1:18">
      <c r="A252" s="12"/>
      <c r="B252" s="38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</row>
    <row r="253" spans="1:18">
      <c r="A253" s="12"/>
      <c r="B253" s="38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</row>
    <row r="254" spans="1:18">
      <c r="A254" s="12"/>
      <c r="B254" s="38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</row>
    <row r="255" spans="1:18">
      <c r="A255" s="12"/>
      <c r="B255" s="38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</row>
    <row r="256" spans="1:18">
      <c r="A256" s="12"/>
      <c r="B256" s="38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1:18">
      <c r="A257" s="12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>
      <c r="A258" s="12"/>
      <c r="B258" s="38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>
      <c r="A259" s="12"/>
      <c r="B259" s="38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>
      <c r="A260" s="12"/>
      <c r="B260" s="38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1:18">
      <c r="A261" s="12"/>
      <c r="B261" s="38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</row>
    <row r="262" spans="1:18">
      <c r="A262" s="12"/>
      <c r="B262" s="38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</row>
    <row r="263" spans="1:18">
      <c r="A263" s="12"/>
      <c r="B263" s="38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</row>
    <row r="264" spans="1:18">
      <c r="A264" s="12"/>
      <c r="B264" s="38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>
      <c r="A265" s="12"/>
      <c r="B265" s="38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>
      <c r="A266" s="12"/>
      <c r="B266" s="38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>
      <c r="A267" s="12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>
      <c r="A268" s="12"/>
      <c r="B268" s="38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</row>
    <row r="269" spans="1:18">
      <c r="A269" s="12"/>
      <c r="B269" s="38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</row>
    <row r="270" spans="1:18">
      <c r="A270" s="12"/>
      <c r="B270" s="38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</row>
    <row r="271" spans="1:18">
      <c r="A271" s="12"/>
      <c r="B271" s="38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</row>
    <row r="272" spans="1:18">
      <c r="A272" s="12"/>
      <c r="B272" s="38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</row>
    <row r="273" spans="1:18">
      <c r="A273" s="12"/>
      <c r="B273" s="38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</row>
    <row r="274" spans="1:18">
      <c r="A274" s="12"/>
      <c r="B274" s="38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</row>
    <row r="275" spans="1:18">
      <c r="A275" s="12"/>
      <c r="B275" s="38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</row>
    <row r="276" spans="1:18">
      <c r="A276" s="12"/>
      <c r="B276" s="38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</row>
    <row r="277" spans="1:18">
      <c r="A277" s="12"/>
      <c r="B277" s="38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</row>
    <row r="278" spans="1:18">
      <c r="A278" s="12"/>
      <c r="B278" s="38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</row>
    <row r="279" spans="1:18">
      <c r="A279" s="12"/>
      <c r="B279" s="38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</row>
    <row r="280" spans="1:18">
      <c r="A280" s="12"/>
      <c r="B280" s="38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</row>
    <row r="281" spans="1:18">
      <c r="A281" s="12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</row>
    <row r="282" spans="1:18">
      <c r="A282" s="12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</row>
    <row r="283" spans="1:18">
      <c r="A283" s="12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</row>
    <row r="284" spans="1:18">
      <c r="A284" s="12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</row>
    <row r="285" spans="1:18">
      <c r="A285" s="12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</row>
    <row r="286" spans="1:18">
      <c r="A286" s="12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</row>
    <row r="287" spans="1:18">
      <c r="A287" s="12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</row>
    <row r="288" spans="1:18">
      <c r="A288" s="12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</row>
    <row r="289" spans="1:18">
      <c r="A289" s="12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</row>
    <row r="290" spans="1:18">
      <c r="A290" s="12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</row>
    <row r="291" spans="1:18">
      <c r="A291" s="12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</row>
    <row r="292" spans="1:18">
      <c r="A292" s="12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</row>
    <row r="293" spans="1:18">
      <c r="A293" s="12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</row>
    <row r="294" spans="1:18">
      <c r="A294" s="12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</row>
    <row r="295" spans="1:18">
      <c r="A295" s="12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</row>
    <row r="296" spans="1:18">
      <c r="A296" s="12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</row>
    <row r="297" spans="1:18">
      <c r="A297" s="12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</row>
    <row r="298" spans="1:18">
      <c r="A298" s="12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</row>
    <row r="299" spans="1:18">
      <c r="A299" s="12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</row>
    <row r="300" spans="1:18">
      <c r="A300" s="12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</row>
    <row r="301" spans="1:18">
      <c r="A301" s="12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</row>
    <row r="302" spans="1:18">
      <c r="A302" s="12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</row>
    <row r="303" spans="1:18">
      <c r="A303" s="12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</row>
    <row r="304" spans="1:18">
      <c r="A304" s="12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</row>
    <row r="305" spans="1:18">
      <c r="A305" s="12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</row>
    <row r="306" spans="1:18">
      <c r="A306" s="12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</row>
    <row r="307" spans="1:18">
      <c r="A307" s="12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</row>
    <row r="308" spans="1:18">
      <c r="A308" s="12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</row>
    <row r="309" spans="1:18">
      <c r="A309" s="12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</row>
    <row r="310" spans="1:18">
      <c r="A310" s="12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</row>
    <row r="311" spans="1:18">
      <c r="A311" s="12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</row>
    <row r="312" spans="1:18">
      <c r="A312" s="12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</row>
    <row r="313" spans="1:18">
      <c r="A313" s="12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</row>
    <row r="314" spans="1:18">
      <c r="A314" s="12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</row>
    <row r="315" spans="1:18">
      <c r="A315" s="12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</row>
    <row r="316" spans="1:18">
      <c r="A316" s="12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</row>
    <row r="317" spans="1:18">
      <c r="A317" s="12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</row>
    <row r="318" spans="1:18">
      <c r="A318" s="12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1:18">
      <c r="A319" s="12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</row>
    <row r="320" spans="1:18">
      <c r="A320" s="12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</row>
    <row r="321" spans="1:18">
      <c r="A321" s="12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</row>
    <row r="322" spans="1:18">
      <c r="A322" s="12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</row>
    <row r="323" spans="1:18">
      <c r="A323" s="12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</row>
    <row r="324" spans="1:18">
      <c r="A324" s="12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</row>
    <row r="325" spans="1:18">
      <c r="A325" s="12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</row>
    <row r="326" spans="1:18">
      <c r="A326" s="12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</row>
    <row r="327" spans="1:18">
      <c r="A327" s="12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</row>
    <row r="328" spans="1:18">
      <c r="A328" s="12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</row>
    <row r="329" spans="1:18">
      <c r="A329" s="12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</row>
    <row r="330" spans="1:18">
      <c r="A330" s="12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</row>
    <row r="331" spans="1:18">
      <c r="A331" s="12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</row>
    <row r="332" spans="1:18">
      <c r="A332" s="12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</row>
    <row r="333" spans="1:18">
      <c r="A333" s="12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</row>
    <row r="334" spans="1:18">
      <c r="A334" s="12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</row>
    <row r="335" spans="1:18">
      <c r="A335" s="12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</row>
    <row r="336" spans="1:18">
      <c r="A336" s="12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</row>
    <row r="337" spans="1:18">
      <c r="A337" s="12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</row>
    <row r="338" spans="1:18">
      <c r="A338" s="12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</row>
    <row r="339" spans="1:18">
      <c r="A339" s="12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</row>
    <row r="340" spans="1:18">
      <c r="A340" s="12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</row>
    <row r="341" spans="1:18">
      <c r="A341" s="12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</row>
    <row r="342" spans="1:18">
      <c r="A342" s="12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</row>
    <row r="343" spans="1:18">
      <c r="A343" s="12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</row>
    <row r="344" spans="1:18">
      <c r="A344" s="12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</row>
    <row r="345" spans="1:18">
      <c r="A345" s="12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</row>
    <row r="346" spans="1:18">
      <c r="A346" s="12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</row>
    <row r="347" spans="1:18">
      <c r="A347" s="12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</row>
    <row r="348" spans="1:18">
      <c r="A348" s="12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</row>
    <row r="349" spans="1:18">
      <c r="A349" s="12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</row>
    <row r="350" spans="1:18">
      <c r="A350" s="12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</row>
    <row r="351" spans="1:18">
      <c r="A351" s="12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</row>
    <row r="352" spans="1:18">
      <c r="A352" s="12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</row>
    <row r="353" spans="1:18">
      <c r="A353" s="12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</row>
    <row r="354" spans="1:18">
      <c r="A354" s="12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</row>
    <row r="355" spans="1:18">
      <c r="A355" s="12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</row>
    <row r="356" spans="1:18">
      <c r="A356" s="12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</row>
    <row r="357" spans="1:18">
      <c r="A357" s="12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</row>
    <row r="358" spans="1:18">
      <c r="A358" s="12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</row>
    <row r="359" spans="1:18">
      <c r="A359" s="12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</row>
    <row r="360" spans="1:18">
      <c r="A360" s="12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</row>
    <row r="361" spans="1:18">
      <c r="A361" s="12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</row>
    <row r="362" spans="1:18">
      <c r="A362" s="12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</row>
    <row r="363" spans="1:18">
      <c r="A363" s="12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</row>
    <row r="364" spans="1:18">
      <c r="A364" s="12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</row>
    <row r="365" spans="1:18">
      <c r="A365" s="12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</row>
    <row r="366" spans="1:18">
      <c r="A366" s="12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</row>
    <row r="367" spans="1:18">
      <c r="A367" s="12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</row>
    <row r="368" spans="1:18">
      <c r="A368" s="12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</row>
    <row r="369" spans="1:18">
      <c r="A369" s="12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</row>
    <row r="370" spans="1:18">
      <c r="A370" s="12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</row>
    <row r="371" spans="1:18">
      <c r="A371" s="12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</row>
    <row r="372" spans="1:18">
      <c r="A372" s="12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</row>
    <row r="373" spans="1:18">
      <c r="A373" s="12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</row>
    <row r="374" spans="1:18">
      <c r="A374" s="12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</row>
    <row r="375" spans="1:18">
      <c r="A375" s="12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</row>
    <row r="376" spans="1:18">
      <c r="A376" s="12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</row>
    <row r="377" spans="1:18">
      <c r="A377" s="12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</row>
    <row r="378" spans="1:18">
      <c r="A378" s="12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</row>
    <row r="379" spans="1:18">
      <c r="A379" s="12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</row>
    <row r="380" spans="1:18">
      <c r="A380" s="12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</row>
    <row r="381" spans="1:18">
      <c r="A381" s="12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</row>
    <row r="382" spans="1:18">
      <c r="A382" s="12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</row>
    <row r="383" spans="1:18">
      <c r="A383" s="12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</row>
    <row r="384" spans="1:18">
      <c r="A384" s="12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</row>
    <row r="385" spans="1:18">
      <c r="A385" s="12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</row>
    <row r="386" spans="1:18">
      <c r="A386" s="12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</row>
    <row r="387" spans="1:18">
      <c r="A387" s="12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</row>
    <row r="388" spans="1:18">
      <c r="A388" s="12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</row>
    <row r="389" spans="1:18">
      <c r="A389" s="12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</row>
    <row r="390" spans="1:18">
      <c r="A390" s="12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</row>
    <row r="391" spans="1:18">
      <c r="A391" s="12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</row>
    <row r="392" spans="1:18">
      <c r="A392" s="12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</row>
    <row r="393" spans="1:18">
      <c r="A393" s="12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</row>
    <row r="394" spans="1:18">
      <c r="A394" s="12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</row>
    <row r="395" spans="1:18">
      <c r="A395" s="12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</row>
    <row r="396" spans="1:18">
      <c r="A396" s="12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</row>
    <row r="397" spans="1:18">
      <c r="A397" s="12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</row>
    <row r="398" spans="1:18">
      <c r="A398" s="12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</row>
    <row r="399" spans="1:18">
      <c r="A399" s="12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</row>
    <row r="400" spans="1:18">
      <c r="A400" s="12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</row>
    <row r="401" spans="1:18">
      <c r="A401" s="12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</row>
    <row r="402" spans="1:18">
      <c r="A402" s="12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</row>
    <row r="403" spans="1:18">
      <c r="A403" s="12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</row>
    <row r="404" spans="1:18">
      <c r="A404" s="12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</row>
    <row r="405" spans="1:18">
      <c r="A405" s="12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</row>
    <row r="406" spans="1:18">
      <c r="A406" s="12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</row>
    <row r="407" spans="1:18">
      <c r="A407" s="12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</row>
    <row r="408" spans="1:18">
      <c r="A408" s="12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</row>
    <row r="409" spans="1:18">
      <c r="A409" s="12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</row>
    <row r="410" spans="1:18">
      <c r="A410" s="12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</row>
    <row r="411" spans="1:18">
      <c r="A411" s="12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</row>
    <row r="412" spans="1:18">
      <c r="A412" s="12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</row>
    <row r="413" spans="1:18">
      <c r="A413" s="12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</row>
    <row r="414" spans="1:18">
      <c r="A414" s="12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</row>
    <row r="415" spans="1:18">
      <c r="A415" s="12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</row>
    <row r="416" spans="1:18">
      <c r="A416" s="12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</row>
    <row r="417" spans="1:18">
      <c r="A417" s="12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</row>
    <row r="418" spans="1:18">
      <c r="A418" s="12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</row>
    <row r="419" spans="1:18">
      <c r="A419" s="12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</row>
    <row r="420" spans="1:18">
      <c r="A420" s="12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</row>
    <row r="421" spans="1:18">
      <c r="A421" s="12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</row>
    <row r="422" spans="1:18">
      <c r="A422" s="12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</row>
    <row r="423" spans="1:18">
      <c r="A423" s="12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</row>
    <row r="424" spans="1:18">
      <c r="A424" s="12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</row>
    <row r="425" spans="1:18">
      <c r="A425" s="12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</row>
    <row r="426" spans="1:18">
      <c r="A426" s="12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</row>
    <row r="427" spans="1:18">
      <c r="A427" s="12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</row>
    <row r="428" spans="1:18">
      <c r="A428" s="12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</row>
    <row r="429" spans="1:18">
      <c r="A429" s="12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</row>
    <row r="430" spans="1:18">
      <c r="A430" s="12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</row>
    <row r="431" spans="1:18">
      <c r="A431" s="12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</row>
    <row r="432" spans="1:18">
      <c r="A432" s="12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</row>
    <row r="433" spans="1:18">
      <c r="A433" s="12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</row>
    <row r="434" spans="1:18">
      <c r="A434" s="12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</row>
    <row r="435" spans="1:18">
      <c r="A435" s="12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</row>
    <row r="436" spans="1:18">
      <c r="A436" s="12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</row>
    <row r="437" spans="1:18">
      <c r="A437" s="12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</row>
    <row r="438" spans="1:18">
      <c r="A438" s="12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</row>
    <row r="439" spans="1:18">
      <c r="A439" s="12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</row>
    <row r="440" spans="1:18">
      <c r="A440" s="12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</row>
    <row r="441" spans="1:18">
      <c r="A441" s="12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</row>
    <row r="442" spans="1:18">
      <c r="A442" s="12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</row>
    <row r="443" spans="1:18">
      <c r="A443" s="12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</row>
    <row r="444" spans="1:18">
      <c r="A444" s="12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</row>
    <row r="445" spans="1:18">
      <c r="A445" s="12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</row>
    <row r="446" spans="1:18">
      <c r="A446" s="12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</row>
    <row r="447" spans="1:18">
      <c r="A447" s="12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</row>
    <row r="448" spans="1:18">
      <c r="A448" s="12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</row>
    <row r="449" spans="1:18">
      <c r="A449" s="12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</row>
    <row r="450" spans="1:18">
      <c r="A450" s="12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</row>
    <row r="451" spans="1:18">
      <c r="A451" s="12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</row>
    <row r="452" spans="1:18">
      <c r="A452" s="12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</row>
    <row r="453" spans="1:18">
      <c r="A453" s="12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</row>
    <row r="454" spans="1:18">
      <c r="A454" s="12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</row>
    <row r="455" spans="1:18">
      <c r="A455" s="12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</row>
    <row r="456" spans="1:18">
      <c r="A456" s="12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</row>
    <row r="457" spans="1:18">
      <c r="A457" s="12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</row>
    <row r="458" spans="1:18">
      <c r="A458" s="12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</row>
    <row r="459" spans="1:18">
      <c r="A459" s="12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</row>
    <row r="460" spans="1:18">
      <c r="A460" s="12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</row>
    <row r="461" spans="1:18">
      <c r="A461" s="12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</row>
    <row r="462" spans="1:18">
      <c r="A462" s="12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</row>
    <row r="463" spans="1:18">
      <c r="A463" s="12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</row>
    <row r="464" spans="1:18">
      <c r="A464" s="12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</row>
    <row r="465" spans="1:18">
      <c r="A465" s="12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</row>
    <row r="466" spans="1:18">
      <c r="A466" s="12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</row>
    <row r="467" spans="1:18">
      <c r="A467" s="12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</row>
    <row r="468" spans="1:18">
      <c r="A468" s="12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</row>
    <row r="469" spans="1:18">
      <c r="A469" s="12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</row>
    <row r="470" spans="1:18">
      <c r="A470" s="12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</row>
    <row r="471" spans="1:18">
      <c r="A471" s="12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</row>
    <row r="472" spans="1:18">
      <c r="A472" s="12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</row>
    <row r="473" spans="1:18">
      <c r="A473" s="12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</row>
    <row r="474" spans="1:18">
      <c r="A474" s="12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</row>
    <row r="475" spans="1:18">
      <c r="A475" s="12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</row>
    <row r="476" spans="1:18">
      <c r="A476" s="12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</row>
    <row r="477" spans="1:18">
      <c r="A477" s="12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</row>
    <row r="478" spans="1:18">
      <c r="A478" s="12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</row>
    <row r="479" spans="1:18">
      <c r="A479" s="12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</row>
    <row r="480" spans="1:18">
      <c r="A480" s="12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</row>
    <row r="481" spans="1:18">
      <c r="A481" s="12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2" spans="1:18">
      <c r="A482" s="12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</row>
    <row r="483" spans="1:18">
      <c r="A483" s="12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</row>
    <row r="484" spans="1:18">
      <c r="A484" s="12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</row>
    <row r="485" spans="1:18">
      <c r="A485" s="12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</row>
    <row r="486" spans="1:18">
      <c r="A486" s="12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</row>
    <row r="487" spans="1:18">
      <c r="A487" s="12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</row>
    <row r="488" spans="1:18">
      <c r="A488" s="12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</row>
    <row r="489" spans="1:18">
      <c r="A489" s="12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</row>
    <row r="490" spans="1:18">
      <c r="A490" s="12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</row>
    <row r="491" spans="1:18">
      <c r="A491" s="12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</row>
    <row r="492" spans="1:18">
      <c r="A492" s="12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</row>
    <row r="493" spans="1:18">
      <c r="A493" s="12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</row>
    <row r="494" spans="1:18">
      <c r="A494" s="12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</row>
    <row r="495" spans="1:18">
      <c r="A495" s="12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</row>
    <row r="496" spans="1:18">
      <c r="A496" s="12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</row>
    <row r="497" spans="1:18">
      <c r="A497" s="12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</row>
    <row r="498" spans="1:18">
      <c r="A498" s="12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</row>
    <row r="499" spans="1:18">
      <c r="A499" s="12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</row>
    <row r="500" spans="1:18">
      <c r="A500" s="12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</row>
    <row r="501" spans="1:18">
      <c r="A501" s="12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</row>
    <row r="502" spans="1:18">
      <c r="A502" s="12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</row>
    <row r="503" spans="1:18">
      <c r="A503" s="12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</row>
    <row r="504" spans="1:18">
      <c r="A504" s="12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</row>
    <row r="505" spans="1:18">
      <c r="A505" s="12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</row>
    <row r="506" spans="1:18">
      <c r="A506" s="12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</row>
    <row r="507" spans="1:18">
      <c r="A507" s="12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</row>
    <row r="508" spans="1:18">
      <c r="A508" s="12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</row>
    <row r="509" spans="1:18">
      <c r="A509" s="12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</row>
    <row r="510" spans="1:18">
      <c r="A510" s="12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</row>
    <row r="511" spans="1:18">
      <c r="A511" s="12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</row>
    <row r="512" spans="1:18">
      <c r="A512" s="12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</row>
    <row r="513" spans="1:18">
      <c r="A513" s="12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</row>
    <row r="514" spans="1:18">
      <c r="A514" s="12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</row>
    <row r="515" spans="1:18">
      <c r="A515" s="12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</row>
    <row r="516" spans="1:18">
      <c r="A516" s="12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</row>
    <row r="517" spans="1:18">
      <c r="A517" s="12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</row>
    <row r="518" spans="1:18">
      <c r="A518" s="12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</row>
    <row r="519" spans="1:18">
      <c r="A519" s="12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</row>
    <row r="520" spans="1:18">
      <c r="A520" s="12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</row>
    <row r="521" spans="1:18">
      <c r="A521" s="12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</row>
    <row r="522" spans="1:18">
      <c r="A522" s="12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</row>
    <row r="523" spans="1:18">
      <c r="A523" s="12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</row>
    <row r="524" spans="1:18">
      <c r="A524" s="12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</row>
    <row r="525" spans="1:18">
      <c r="A525" s="12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</row>
    <row r="526" spans="1:18">
      <c r="A526" s="12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</row>
    <row r="527" spans="1:18">
      <c r="A527" s="12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</row>
    <row r="528" spans="1:18">
      <c r="A528" s="12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</row>
    <row r="529" spans="1:18">
      <c r="A529" s="12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</row>
    <row r="530" spans="1:18">
      <c r="A530" s="12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</row>
    <row r="531" spans="1:18">
      <c r="A531" s="12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</row>
    <row r="532" spans="1:18">
      <c r="A532" s="12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</row>
    <row r="533" spans="1:18">
      <c r="A533" s="12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</row>
    <row r="534" spans="1:18">
      <c r="A534" s="12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</row>
    <row r="535" spans="1:18">
      <c r="A535" s="12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</row>
    <row r="536" spans="1:18">
      <c r="A536" s="12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</row>
    <row r="537" spans="1:18">
      <c r="A537" s="12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</row>
    <row r="538" spans="1:18">
      <c r="A538" s="12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</row>
    <row r="539" spans="1:18">
      <c r="A539" s="12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</row>
    <row r="540" spans="1:18">
      <c r="A540" s="12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</row>
    <row r="541" spans="1:18">
      <c r="A541" s="12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</row>
    <row r="542" spans="1:18">
      <c r="A542" s="12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</row>
    <row r="543" spans="1:18">
      <c r="A543" s="12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</row>
    <row r="544" spans="1:18">
      <c r="A544" s="12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</row>
    <row r="545" spans="1:18">
      <c r="A545" s="12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</row>
    <row r="546" spans="1:18">
      <c r="A546" s="12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</row>
    <row r="547" spans="1:18">
      <c r="A547" s="12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</row>
    <row r="548" spans="1:18">
      <c r="A548" s="12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</row>
    <row r="549" spans="1:18">
      <c r="A549" s="12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</row>
    <row r="550" spans="1:18">
      <c r="A550" s="12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</row>
    <row r="551" spans="1:18">
      <c r="A551" s="12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</row>
    <row r="552" spans="1:18">
      <c r="A552" s="12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</row>
    <row r="553" spans="1:18">
      <c r="A553" s="12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</row>
    <row r="554" spans="1:18">
      <c r="A554" s="12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</row>
    <row r="555" spans="1:18">
      <c r="A555" s="12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</row>
    <row r="556" spans="1:18">
      <c r="A556" s="12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</row>
    <row r="557" spans="1:18">
      <c r="A557" s="12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</row>
    <row r="558" spans="1:18">
      <c r="A558" s="12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</row>
    <row r="559" spans="1:18">
      <c r="A559" s="12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</row>
    <row r="560" spans="1:18">
      <c r="A560" s="12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</row>
    <row r="561" spans="1:18">
      <c r="A561" s="12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</row>
    <row r="562" spans="1:18">
      <c r="A562" s="12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</row>
    <row r="563" spans="1:18">
      <c r="A563" s="12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</row>
    <row r="564" spans="1:18">
      <c r="A564" s="12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</row>
    <row r="565" spans="1:18">
      <c r="A565" s="12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</row>
    <row r="566" spans="1:18">
      <c r="A566" s="12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</row>
    <row r="567" spans="1:18">
      <c r="A567" s="12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</row>
    <row r="568" spans="1:18">
      <c r="A568" s="12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</row>
    <row r="569" spans="1:18">
      <c r="A569" s="12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</row>
    <row r="570" spans="1:18">
      <c r="A570" s="12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</row>
    <row r="571" spans="1:18">
      <c r="A571" s="12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</row>
    <row r="572" spans="1:18">
      <c r="A572" s="12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</row>
    <row r="573" spans="1:18">
      <c r="A573" s="12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</row>
    <row r="574" spans="1:18">
      <c r="A574" s="12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</row>
    <row r="575" spans="1:18">
      <c r="A575" s="12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</row>
    <row r="576" spans="1:18">
      <c r="A576" s="12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</row>
    <row r="577" spans="1:18">
      <c r="A577" s="12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</row>
    <row r="578" spans="1:18">
      <c r="A578" s="12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</row>
    <row r="579" spans="1:18">
      <c r="A579" s="12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</row>
    <row r="580" spans="1:18">
      <c r="A580" s="12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</row>
    <row r="581" spans="1:18">
      <c r="A581" s="12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</row>
    <row r="582" spans="1:18">
      <c r="A582" s="12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</row>
    <row r="583" spans="1:18">
      <c r="A583" s="12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</row>
    <row r="584" spans="1:18">
      <c r="A584" s="12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</row>
    <row r="585" spans="1:18">
      <c r="A585" s="12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</row>
    <row r="586" spans="1:18">
      <c r="A586" s="12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</row>
    <row r="587" spans="1:18">
      <c r="A587" s="12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</row>
    <row r="588" spans="1:18">
      <c r="A588" s="12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</row>
    <row r="589" spans="1:18">
      <c r="A589" s="12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</row>
    <row r="590" spans="1:18">
      <c r="A590" s="12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</row>
    <row r="591" spans="1:18">
      <c r="A591" s="12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</row>
    <row r="592" spans="1:18">
      <c r="A592" s="12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</row>
    <row r="593" spans="1:18">
      <c r="A593" s="12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</row>
    <row r="594" spans="1:18">
      <c r="A594" s="12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</row>
    <row r="595" spans="1:18">
      <c r="A595" s="12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</row>
    <row r="596" spans="1:18">
      <c r="A596" s="12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</row>
    <row r="597" spans="1:18">
      <c r="A597" s="12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</row>
    <row r="598" spans="1:18">
      <c r="A598" s="12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</row>
    <row r="599" spans="1:18">
      <c r="A599" s="12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</row>
    <row r="600" spans="1:18">
      <c r="A600" s="12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</row>
    <row r="601" spans="1:18">
      <c r="A601" s="12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</row>
    <row r="602" spans="1:18">
      <c r="A602" s="12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</row>
    <row r="603" spans="1:18">
      <c r="A603" s="12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</row>
    <row r="604" spans="1:18">
      <c r="A604" s="12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</row>
    <row r="605" spans="1:18">
      <c r="A605" s="12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</row>
    <row r="606" spans="1:18">
      <c r="A606" s="12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</row>
    <row r="607" spans="1:18">
      <c r="A607" s="12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</row>
    <row r="608" spans="1:18">
      <c r="A608" s="12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</row>
    <row r="609" spans="1:18">
      <c r="A609" s="12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</row>
    <row r="610" spans="1:18">
      <c r="A610" s="12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</row>
    <row r="611" spans="1:18">
      <c r="A611" s="12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</row>
    <row r="612" spans="1:18">
      <c r="A612" s="12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</row>
    <row r="613" spans="1:18">
      <c r="A613" s="12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</row>
    <row r="614" spans="1:18">
      <c r="A614" s="12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</row>
    <row r="615" spans="1:18">
      <c r="A615" s="12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</row>
    <row r="616" spans="1:18">
      <c r="A616" s="12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</row>
    <row r="617" spans="1:18">
      <c r="A617" s="12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</row>
    <row r="618" spans="1:18">
      <c r="A618" s="12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</row>
    <row r="619" spans="1:18">
      <c r="A619" s="12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</row>
    <row r="620" spans="1:18">
      <c r="A620" s="12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</row>
    <row r="621" spans="1:18">
      <c r="A621" s="12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</row>
    <row r="622" spans="1:18">
      <c r="A622" s="12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</row>
    <row r="623" spans="1:18">
      <c r="A623" s="12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</row>
    <row r="624" spans="1:18">
      <c r="A624" s="12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</row>
    <row r="625" spans="1:18">
      <c r="A625" s="12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</row>
    <row r="626" spans="1:18">
      <c r="A626" s="12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</row>
    <row r="627" spans="1:18">
      <c r="A627" s="12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</row>
    <row r="628" spans="1:18">
      <c r="A628" s="12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</row>
    <row r="629" spans="1:18">
      <c r="A629" s="12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</row>
    <row r="630" spans="1:18">
      <c r="A630" s="12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</row>
    <row r="631" spans="1:18">
      <c r="A631" s="12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</row>
    <row r="632" spans="1:18">
      <c r="A632" s="12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</row>
    <row r="633" spans="1:18">
      <c r="A633" s="12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</row>
    <row r="634" spans="1:18">
      <c r="A634" s="12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</row>
    <row r="635" spans="1:18">
      <c r="A635" s="12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</row>
    <row r="636" spans="1:18">
      <c r="A636" s="12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</row>
    <row r="637" spans="1:18">
      <c r="A637" s="12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</row>
    <row r="638" spans="1:18">
      <c r="A638" s="12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</row>
    <row r="639" spans="1:18">
      <c r="A639" s="12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</row>
    <row r="640" spans="1:18">
      <c r="A640" s="12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</row>
    <row r="641" spans="1:18">
      <c r="A641" s="12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</row>
    <row r="642" spans="1:18">
      <c r="A642" s="12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</row>
    <row r="643" spans="1:18">
      <c r="A643" s="12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</row>
    <row r="644" spans="1:18">
      <c r="A644" s="12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</row>
    <row r="645" spans="1:18">
      <c r="A645" s="12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</row>
    <row r="646" spans="1:18">
      <c r="A646" s="12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</row>
    <row r="647" spans="1:18">
      <c r="A647" s="12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</row>
    <row r="648" spans="1:18">
      <c r="A648" s="12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</row>
    <row r="649" spans="1:18">
      <c r="A649" s="12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</row>
    <row r="650" spans="1:18">
      <c r="A650" s="12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</row>
    <row r="651" spans="1:18">
      <c r="A651" s="12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</row>
    <row r="652" spans="1:18">
      <c r="A652" s="12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</row>
    <row r="653" spans="1:18">
      <c r="A653" s="12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</row>
    <row r="654" spans="1:18">
      <c r="A654" s="12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</row>
    <row r="655" spans="1:18">
      <c r="A655" s="12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</row>
    <row r="656" spans="1:18">
      <c r="A656" s="12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</row>
    <row r="657" spans="1:18">
      <c r="A657" s="12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</row>
    <row r="658" spans="1:18">
      <c r="A658" s="12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</row>
    <row r="659" spans="1:18">
      <c r="A659" s="12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</row>
    <row r="660" spans="1:18">
      <c r="A660" s="12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</row>
    <row r="661" spans="1:18">
      <c r="A661" s="12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</row>
    <row r="662" spans="1:18">
      <c r="A662" s="12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</row>
    <row r="663" spans="1:18">
      <c r="A663" s="12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</row>
    <row r="664" spans="1:18">
      <c r="A664" s="12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</row>
    <row r="665" spans="1:18">
      <c r="A665" s="12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</row>
    <row r="666" spans="1:18">
      <c r="A666" s="12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</row>
    <row r="667" spans="1:18">
      <c r="A667" s="12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</row>
    <row r="668" spans="1:18">
      <c r="A668" s="12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</row>
    <row r="669" spans="1:18">
      <c r="A669" s="12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</row>
    <row r="670" spans="1:18">
      <c r="A670" s="12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</row>
    <row r="671" spans="1:18">
      <c r="A671" s="12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</row>
    <row r="672" spans="1:18">
      <c r="A672" s="12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</row>
    <row r="673" spans="1:18">
      <c r="A673" s="12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</row>
    <row r="674" spans="1:18">
      <c r="A674" s="12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</row>
    <row r="675" spans="1:18">
      <c r="A675" s="12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</row>
    <row r="676" spans="1:18">
      <c r="A676" s="12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</row>
    <row r="677" spans="1:18">
      <c r="A677" s="12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</row>
    <row r="678" spans="1:18">
      <c r="A678" s="12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</row>
    <row r="679" spans="1:18">
      <c r="A679" s="12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</row>
    <row r="680" spans="1:18">
      <c r="A680" s="12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</row>
    <row r="681" spans="1:18">
      <c r="A681" s="12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</row>
    <row r="682" spans="1:18">
      <c r="A682" s="12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</row>
    <row r="683" spans="1:18">
      <c r="A683" s="12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</row>
    <row r="684" spans="1:18">
      <c r="A684" s="12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</row>
    <row r="685" spans="1:18">
      <c r="A685" s="12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</row>
    <row r="686" spans="1:18">
      <c r="A686" s="12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</row>
    <row r="687" spans="1:18">
      <c r="A687" s="12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</row>
    <row r="688" spans="1:18">
      <c r="A688" s="12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</row>
    <row r="689" spans="1:18">
      <c r="A689" s="12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</row>
    <row r="690" spans="1:18">
      <c r="A690" s="12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</row>
    <row r="691" spans="1:18">
      <c r="A691" s="12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</row>
    <row r="692" spans="1:18">
      <c r="A692" s="12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</row>
    <row r="693" spans="1:18">
      <c r="A693" s="12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</row>
    <row r="694" spans="1:18">
      <c r="A694" s="12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</row>
    <row r="695" spans="1:18">
      <c r="A695" s="12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</row>
    <row r="696" spans="1:18">
      <c r="A696" s="12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</row>
    <row r="697" spans="1:18">
      <c r="A697" s="12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</row>
    <row r="698" spans="1:18">
      <c r="A698" s="12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</row>
    <row r="699" spans="1:18">
      <c r="A699" s="12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</row>
    <row r="700" spans="1:18">
      <c r="A700" s="12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</row>
    <row r="701" spans="1:18">
      <c r="A701" s="12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</row>
    <row r="702" spans="1:18">
      <c r="A702" s="12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</row>
    <row r="703" spans="1:18">
      <c r="A703" s="12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</row>
    <row r="704" spans="1:18">
      <c r="A704" s="12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</row>
    <row r="705" spans="1:18">
      <c r="A705" s="12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</row>
    <row r="706" spans="1:18">
      <c r="A706" s="12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</row>
    <row r="707" spans="1:18">
      <c r="A707" s="12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</row>
    <row r="708" spans="1:18">
      <c r="A708" s="12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</row>
    <row r="709" spans="1:18">
      <c r="A709" s="12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</row>
    <row r="710" spans="1:18">
      <c r="A710" s="12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</row>
    <row r="711" spans="1:18">
      <c r="A711" s="12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</row>
    <row r="712" spans="1:18">
      <c r="A712" s="12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</row>
    <row r="713" spans="1:18">
      <c r="A713" s="12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</row>
    <row r="714" spans="1:18">
      <c r="A714" s="12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</row>
    <row r="715" spans="1:18">
      <c r="A715" s="12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</row>
    <row r="716" spans="1:18">
      <c r="A716" s="12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</row>
    <row r="717" spans="1:18">
      <c r="A717" s="12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</row>
    <row r="718" spans="1:18">
      <c r="A718" s="12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</row>
    <row r="719" spans="1:18">
      <c r="A719" s="12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</row>
    <row r="720" spans="1:18">
      <c r="A720" s="12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</row>
    <row r="721" spans="1:18">
      <c r="A721" s="12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</row>
    <row r="722" spans="1:18">
      <c r="A722" s="12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</row>
    <row r="723" spans="1:18">
      <c r="A723" s="12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</row>
    <row r="724" spans="1:18">
      <c r="A724" s="12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</row>
    <row r="725" spans="1:18">
      <c r="A725" s="12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</row>
    <row r="726" spans="1:18">
      <c r="A726" s="12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</row>
    <row r="727" spans="1:18">
      <c r="A727" s="12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</row>
    <row r="728" spans="1:18">
      <c r="A728" s="12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</row>
    <row r="729" spans="1:18">
      <c r="A729" s="12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</row>
    <row r="730" spans="1:18">
      <c r="A730" s="12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</row>
    <row r="731" spans="1:18">
      <c r="A731" s="12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</row>
    <row r="732" spans="1:18">
      <c r="A732" s="12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</row>
    <row r="733" spans="1:18">
      <c r="A733" s="12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</row>
    <row r="734" spans="1:18">
      <c r="A734" s="12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</row>
    <row r="735" spans="1:18">
      <c r="A735" s="12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</row>
    <row r="736" spans="1:18">
      <c r="A736" s="12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</row>
    <row r="737" spans="1:18">
      <c r="A737" s="12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</row>
    <row r="738" spans="1:18">
      <c r="A738" s="12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</row>
    <row r="739" spans="1:18">
      <c r="A739" s="12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</row>
    <row r="740" spans="1:18">
      <c r="A740" s="12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</row>
    <row r="741" spans="1:18">
      <c r="A741" s="12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</row>
    <row r="742" spans="1:18">
      <c r="A742" s="12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</row>
    <row r="743" spans="1:18">
      <c r="A743" s="12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</row>
    <row r="744" spans="1:18">
      <c r="A744" s="12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</row>
    <row r="745" spans="1:18">
      <c r="A745" s="12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</row>
    <row r="746" spans="1:18">
      <c r="A746" s="12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</row>
    <row r="747" spans="1:18">
      <c r="A747" s="12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</row>
    <row r="748" spans="1:18">
      <c r="A748" s="12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</row>
    <row r="749" spans="1:18">
      <c r="A749" s="12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</row>
    <row r="750" spans="1:18">
      <c r="A750" s="12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</row>
    <row r="751" spans="1:18">
      <c r="A751" s="12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</row>
    <row r="752" spans="1:18">
      <c r="A752" s="12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</row>
    <row r="753" spans="1:18">
      <c r="A753" s="12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</row>
    <row r="754" spans="1:18">
      <c r="A754" s="12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</row>
    <row r="755" spans="1:18">
      <c r="A755" s="12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</row>
    <row r="756" spans="1:18">
      <c r="A756" s="12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</row>
    <row r="757" spans="1:18">
      <c r="A757" s="12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</row>
    <row r="758" spans="1:18">
      <c r="A758" s="12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</row>
    <row r="759" spans="1:18">
      <c r="A759" s="12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</row>
    <row r="760" spans="1:18">
      <c r="A760" s="12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</row>
    <row r="761" spans="1:18">
      <c r="A761" s="12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</row>
    <row r="762" spans="1:18">
      <c r="A762" s="12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</row>
    <row r="763" spans="1:18">
      <c r="A763" s="12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</row>
    <row r="764" spans="1:18">
      <c r="A764" s="12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</row>
    <row r="765" spans="1:18">
      <c r="A765" s="12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</row>
    <row r="766" spans="1:18">
      <c r="A766" s="12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</row>
    <row r="767" spans="1:18">
      <c r="A767" s="12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</row>
    <row r="768" spans="1:18">
      <c r="A768" s="12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</row>
    <row r="769" spans="1:18">
      <c r="A769" s="12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</row>
    <row r="770" spans="1:18">
      <c r="A770" s="12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</row>
    <row r="771" spans="1:18">
      <c r="A771" s="12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</row>
    <row r="772" spans="1:18">
      <c r="A772" s="12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</row>
    <row r="773" spans="1:18">
      <c r="A773" s="12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</row>
    <row r="774" spans="1:18">
      <c r="A774" s="12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</row>
    <row r="775" spans="1:18">
      <c r="A775" s="12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</row>
    <row r="776" spans="1:18">
      <c r="A776" s="12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</row>
    <row r="777" spans="1:18">
      <c r="A777" s="12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</row>
    <row r="778" spans="1:18">
      <c r="A778" s="12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</row>
    <row r="779" spans="1:18">
      <c r="A779" s="12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</row>
    <row r="780" spans="1:18">
      <c r="A780" s="12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</row>
    <row r="781" spans="1:18">
      <c r="A781" s="12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</row>
    <row r="782" spans="1:18">
      <c r="A782" s="12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</row>
    <row r="783" spans="1:18">
      <c r="A783" s="12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</row>
    <row r="784" spans="1:18">
      <c r="A784" s="12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</row>
    <row r="785" spans="1:18">
      <c r="A785" s="12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</row>
    <row r="786" spans="1:18">
      <c r="A786" s="12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</row>
    <row r="787" spans="1:18">
      <c r="A787" s="12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</row>
    <row r="788" spans="1:18">
      <c r="A788" s="12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</row>
    <row r="789" spans="1:18">
      <c r="A789" s="12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</row>
    <row r="790" spans="1:18">
      <c r="A790" s="12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</row>
    <row r="791" spans="1:18">
      <c r="A791" s="12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</row>
    <row r="792" spans="1:18">
      <c r="A792" s="12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</row>
    <row r="793" spans="1:18">
      <c r="A793" s="12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</row>
    <row r="794" spans="1:18">
      <c r="A794" s="12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</row>
    <row r="795" spans="1:18">
      <c r="A795" s="12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</row>
    <row r="796" spans="1:18">
      <c r="A796" s="12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</row>
    <row r="797" spans="1:18">
      <c r="A797" s="12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</row>
    <row r="798" spans="1:18">
      <c r="A798" s="12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</row>
    <row r="799" spans="1:18">
      <c r="A799" s="12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</row>
    <row r="800" spans="1:18">
      <c r="A800" s="12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</row>
    <row r="801" spans="1:18">
      <c r="A801" s="12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</row>
    <row r="802" spans="1:18">
      <c r="A802" s="12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</row>
    <row r="803" spans="1:18">
      <c r="A803" s="12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</row>
    <row r="804" spans="1:18">
      <c r="A804" s="12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</row>
    <row r="805" spans="1:18">
      <c r="A805" s="12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</row>
    <row r="806" spans="1:18">
      <c r="A806" s="12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</row>
    <row r="807" spans="1:18">
      <c r="A807" s="12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</row>
    <row r="808" spans="1:18">
      <c r="A808" s="12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</row>
    <row r="809" spans="1:18">
      <c r="A809" s="12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</row>
    <row r="810" spans="1:18">
      <c r="A810" s="12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</row>
    <row r="811" spans="1:18">
      <c r="A811" s="12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</row>
    <row r="812" spans="1:18">
      <c r="A812" s="12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</row>
    <row r="813" spans="1:18">
      <c r="A813" s="12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</row>
    <row r="814" spans="1:18">
      <c r="A814" s="12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</row>
    <row r="815" spans="1:18">
      <c r="A815" s="12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</row>
    <row r="816" spans="1:18">
      <c r="A816" s="12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</row>
    <row r="817" spans="1:18">
      <c r="A817" s="12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</row>
    <row r="818" spans="1:18">
      <c r="A818" s="12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</row>
    <row r="819" spans="1:18">
      <c r="A819" s="12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</row>
    <row r="820" spans="1:18">
      <c r="A820" s="12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</row>
    <row r="821" spans="1:18">
      <c r="A821" s="12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</row>
    <row r="822" spans="1:18">
      <c r="A822" s="12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</row>
    <row r="823" spans="1:18">
      <c r="A823" s="12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</row>
    <row r="824" spans="1:18">
      <c r="A824" s="12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</row>
    <row r="825" spans="1:18">
      <c r="A825" s="12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</row>
    <row r="826" spans="1:18">
      <c r="A826" s="12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</row>
    <row r="827" spans="1:18">
      <c r="A827" s="12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</row>
    <row r="828" spans="1:18">
      <c r="A828" s="12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</row>
    <row r="829" spans="1:18">
      <c r="A829" s="12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</row>
    <row r="830" spans="1:18">
      <c r="A830" s="12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</row>
    <row r="831" spans="1:18">
      <c r="A831" s="12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</row>
    <row r="832" spans="1:18">
      <c r="A832" s="12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</row>
    <row r="833" spans="1:18">
      <c r="A833" s="12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</row>
    <row r="834" spans="1:18">
      <c r="A834" s="12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</row>
    <row r="835" spans="1:18">
      <c r="A835" s="12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</row>
    <row r="836" spans="1:18">
      <c r="A836" s="12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</row>
    <row r="837" spans="1:18">
      <c r="A837" s="12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</row>
    <row r="838" spans="1:18"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</row>
    <row r="839" spans="1:18"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</row>
    <row r="840" spans="1:18"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</row>
    <row r="841" spans="1:18"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</row>
    <row r="842" spans="1:18"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</row>
    <row r="843" spans="1:18"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</row>
    <row r="844" spans="1:18"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</row>
    <row r="845" spans="1:18"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</row>
    <row r="846" spans="1:18"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</row>
    <row r="847" spans="1:18"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</row>
    <row r="848" spans="1:18"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</row>
    <row r="849" spans="2:18"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</row>
    <row r="850" spans="2:18"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</row>
    <row r="851" spans="2:18"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</row>
    <row r="852" spans="2:18"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</row>
    <row r="853" spans="2:18"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</row>
    <row r="854" spans="2:18"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</row>
    <row r="855" spans="2:18"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</row>
    <row r="856" spans="2:18"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</row>
    <row r="857" spans="2:18"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</row>
    <row r="858" spans="2:18"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</row>
    <row r="859" spans="2:18"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</row>
    <row r="860" spans="2:18"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</row>
    <row r="861" spans="2:18"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</row>
    <row r="862" spans="2:18"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</row>
    <row r="863" spans="2:18"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</row>
    <row r="864" spans="2:18"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</row>
    <row r="865" spans="2:18"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</row>
    <row r="866" spans="2:18"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</row>
    <row r="867" spans="2:18"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</row>
    <row r="868" spans="2:18"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</row>
    <row r="869" spans="2:18"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</row>
    <row r="870" spans="2:18"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</row>
    <row r="871" spans="2:18"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</row>
    <row r="872" spans="2:18"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</row>
    <row r="873" spans="2:18"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</row>
    <row r="874" spans="2:18"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</row>
    <row r="875" spans="2:18"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</row>
    <row r="876" spans="2:18"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</row>
    <row r="877" spans="2:18"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</row>
    <row r="878" spans="2:18"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</row>
    <row r="879" spans="2:18"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</row>
    <row r="880" spans="2:18"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</row>
    <row r="881" spans="2:18"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</row>
    <row r="882" spans="2:18"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</row>
    <row r="883" spans="2:18"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</row>
    <row r="884" spans="2:18"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</row>
    <row r="885" spans="2:18"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</row>
    <row r="886" spans="2:18"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</row>
    <row r="887" spans="2:18"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</row>
    <row r="888" spans="2:18"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</row>
    <row r="889" spans="2:18"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</row>
    <row r="890" spans="2:18"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</row>
    <row r="891" spans="2:18"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</row>
    <row r="892" spans="2:18"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</row>
    <row r="893" spans="2:18"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</row>
    <row r="894" spans="2:18"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</row>
    <row r="895" spans="2:18"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</row>
    <row r="896" spans="2:18"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</row>
    <row r="897" spans="2:18"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</row>
    <row r="898" spans="2:18"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</row>
    <row r="899" spans="2:18"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</row>
    <row r="900" spans="2:18"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</row>
    <row r="901" spans="2:18"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</row>
    <row r="902" spans="2:18"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</row>
    <row r="903" spans="2:18"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</row>
    <row r="904" spans="2:18"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</row>
    <row r="905" spans="2:18"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</row>
    <row r="906" spans="2:18"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</row>
    <row r="907" spans="2:18"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</row>
    <row r="908" spans="2:18"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</row>
    <row r="909" spans="2:18"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</row>
    <row r="910" spans="2:18"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</row>
    <row r="911" spans="2:18"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</row>
    <row r="912" spans="2:18"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</row>
    <row r="913" spans="2:18"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</row>
    <row r="914" spans="2:18"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</row>
    <row r="915" spans="2:18"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</row>
    <row r="916" spans="2:18"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</row>
    <row r="917" spans="2:18"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</row>
    <row r="918" spans="2:18"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</row>
    <row r="919" spans="2:18"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</row>
    <row r="920" spans="2:18"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</row>
    <row r="921" spans="2:18"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</row>
    <row r="922" spans="2:18"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</row>
    <row r="923" spans="2:18"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</row>
    <row r="924" spans="2:18"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</row>
    <row r="925" spans="2:18"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</row>
    <row r="926" spans="2:18"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</row>
    <row r="927" spans="2:18"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</row>
    <row r="928" spans="2:18"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</row>
    <row r="929" spans="2:18"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</row>
    <row r="930" spans="2:18"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</row>
    <row r="931" spans="2:18"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</row>
    <row r="932" spans="2:18"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</row>
    <row r="933" spans="2:18"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</row>
    <row r="934" spans="2:18"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</row>
    <row r="935" spans="2:18"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</row>
    <row r="936" spans="2:18"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</row>
    <row r="937" spans="2:18"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</row>
    <row r="938" spans="2:18"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</row>
    <row r="939" spans="2:18"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</row>
    <row r="940" spans="2:18"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</row>
    <row r="941" spans="2:18"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</row>
    <row r="942" spans="2:18"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</row>
    <row r="943" spans="2:18"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</row>
    <row r="944" spans="2:18"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</row>
    <row r="945" spans="2:18"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</row>
    <row r="946" spans="2:18"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</row>
    <row r="947" spans="2:18"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</row>
    <row r="948" spans="2:18"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</row>
    <row r="949" spans="2:18"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</row>
    <row r="950" spans="2:18"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</row>
    <row r="951" spans="2:18"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</row>
    <row r="952" spans="2:18"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</row>
    <row r="953" spans="2:18"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</row>
    <row r="954" spans="2:18"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</row>
    <row r="955" spans="2:18"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</row>
    <row r="956" spans="2:18"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</row>
    <row r="957" spans="2:18"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</row>
    <row r="958" spans="2:18"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</row>
    <row r="959" spans="2:18"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</row>
    <row r="960" spans="2:18"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</row>
    <row r="961" spans="2:18"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</row>
  </sheetData>
  <phoneticPr fontId="6" type="noConversion"/>
  <pageMargins left="0" right="0.19685039370078741" top="0" bottom="0" header="0" footer="0"/>
  <pageSetup paperSize="9" scale="90" orientation="portrait" copies="1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SOLU EE 1</vt:lpstr>
      <vt:lpstr>ITEM Nº1</vt:lpstr>
      <vt:lpstr>ITEM Nº2</vt:lpstr>
      <vt:lpstr>GRAFICA Nº1</vt:lpstr>
      <vt:lpstr>'ITEM Nº1'!Área_de_impresión</vt:lpstr>
      <vt:lpstr>'ITEM Nº2'!Área_de_impresión</vt:lpstr>
    </vt:vector>
  </TitlesOfParts>
  <Company>Castro Pérez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USER</cp:lastModifiedBy>
  <cp:lastPrinted>2012-05-24T22:55:00Z</cp:lastPrinted>
  <dcterms:created xsi:type="dcterms:W3CDTF">2002-05-11T20:53:39Z</dcterms:created>
  <dcterms:modified xsi:type="dcterms:W3CDTF">2013-05-16T13:05:25Z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unto">
    <vt:lpwstr>lectura-escritura</vt:lpwstr>
  </property>
</Properties>
</file>