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1580" windowHeight="6285"/>
  </bookViews>
  <sheets>
    <sheet name="EE 1.8" sheetId="1" r:id="rId1"/>
    <sheet name="ITEM N°1" sheetId="3" r:id="rId2"/>
    <sheet name="ITEM N°2" sheetId="4" r:id="rId3"/>
    <sheet name="Gráfico1" sheetId="2" r:id="rId4"/>
  </sheets>
  <calcPr calcId="124519"/>
</workbook>
</file>

<file path=xl/calcChain.xml><?xml version="1.0" encoding="utf-8"?>
<calcChain xmlns="http://schemas.openxmlformats.org/spreadsheetml/2006/main">
  <c r="F1419" i="1"/>
  <c r="E1419"/>
  <c r="C1419"/>
  <c r="B1419"/>
  <c r="E1416"/>
  <c r="C1416"/>
  <c r="B1416"/>
  <c r="E1413"/>
  <c r="C1413"/>
  <c r="F1413" s="1"/>
  <c r="B1413"/>
  <c r="D1405"/>
  <c r="C1405"/>
  <c r="D1400"/>
  <c r="I1396"/>
  <c r="H1396"/>
  <c r="G1396"/>
  <c r="F1396"/>
  <c r="E1396"/>
  <c r="D1396"/>
  <c r="C1396"/>
  <c r="B1394"/>
  <c r="F1386"/>
  <c r="E1386"/>
  <c r="C1386"/>
  <c r="B1386"/>
  <c r="E1383"/>
  <c r="C1383"/>
  <c r="B1383"/>
  <c r="E1380"/>
  <c r="C1380"/>
  <c r="F1380" s="1"/>
  <c r="B1380"/>
  <c r="D1372"/>
  <c r="C1372"/>
  <c r="D1367"/>
  <c r="I1363"/>
  <c r="H1363"/>
  <c r="G1363"/>
  <c r="F1363"/>
  <c r="E1363"/>
  <c r="D1363"/>
  <c r="C1363"/>
  <c r="B1361"/>
  <c r="B1163"/>
  <c r="B990"/>
  <c r="C990"/>
  <c r="E990"/>
  <c r="F990"/>
  <c r="B987"/>
  <c r="C987"/>
  <c r="E987"/>
  <c r="E984"/>
  <c r="C984"/>
  <c r="F984" s="1"/>
  <c r="B984"/>
  <c r="B660"/>
  <c r="C660"/>
  <c r="E660"/>
  <c r="F660"/>
  <c r="B657"/>
  <c r="C657"/>
  <c r="E657"/>
  <c r="E654"/>
  <c r="C654"/>
  <c r="B654"/>
  <c r="B957"/>
  <c r="C957"/>
  <c r="E957"/>
  <c r="F957"/>
  <c r="B954"/>
  <c r="C954"/>
  <c r="E954"/>
  <c r="E951"/>
  <c r="C951"/>
  <c r="B951"/>
  <c r="B627"/>
  <c r="C627"/>
  <c r="E627"/>
  <c r="F627"/>
  <c r="B624"/>
  <c r="C624"/>
  <c r="E624"/>
  <c r="E621"/>
  <c r="C621"/>
  <c r="F621" s="1"/>
  <c r="B621"/>
  <c r="B924"/>
  <c r="C924"/>
  <c r="E924"/>
  <c r="F924"/>
  <c r="B921"/>
  <c r="C921"/>
  <c r="E921"/>
  <c r="E918"/>
  <c r="C918"/>
  <c r="F918" s="1"/>
  <c r="B918"/>
  <c r="B594"/>
  <c r="C594"/>
  <c r="E594"/>
  <c r="F594"/>
  <c r="B591"/>
  <c r="C591"/>
  <c r="E591"/>
  <c r="E588"/>
  <c r="C588"/>
  <c r="F588" s="1"/>
  <c r="B588"/>
  <c r="B891"/>
  <c r="C891"/>
  <c r="E891"/>
  <c r="F891"/>
  <c r="B888"/>
  <c r="C888"/>
  <c r="E888"/>
  <c r="E885"/>
  <c r="C885"/>
  <c r="F885" s="1"/>
  <c r="B885"/>
  <c r="B561"/>
  <c r="C561"/>
  <c r="E561"/>
  <c r="F561"/>
  <c r="B558"/>
  <c r="C558"/>
  <c r="E558"/>
  <c r="E555"/>
  <c r="C555"/>
  <c r="F555" s="1"/>
  <c r="B555"/>
  <c r="B858"/>
  <c r="C858"/>
  <c r="E858"/>
  <c r="F858"/>
  <c r="B855"/>
  <c r="C855"/>
  <c r="E855"/>
  <c r="E852"/>
  <c r="C852"/>
  <c r="F852" s="1"/>
  <c r="B852"/>
  <c r="B528"/>
  <c r="C528"/>
  <c r="E528"/>
  <c r="F528"/>
  <c r="B525"/>
  <c r="C525"/>
  <c r="E525"/>
  <c r="E522"/>
  <c r="C522"/>
  <c r="F522" s="1"/>
  <c r="B522"/>
  <c r="B1155"/>
  <c r="C1155"/>
  <c r="E1155"/>
  <c r="F1155"/>
  <c r="B1152"/>
  <c r="C1152"/>
  <c r="E1152"/>
  <c r="E1149"/>
  <c r="C1149"/>
  <c r="F1149" s="1"/>
  <c r="B1149"/>
  <c r="B825"/>
  <c r="C825"/>
  <c r="E825"/>
  <c r="F825"/>
  <c r="B822"/>
  <c r="C822"/>
  <c r="E822"/>
  <c r="E819"/>
  <c r="C819"/>
  <c r="F819" s="1"/>
  <c r="B819"/>
  <c r="B495"/>
  <c r="C495"/>
  <c r="E495"/>
  <c r="F495"/>
  <c r="B492"/>
  <c r="C492"/>
  <c r="E492"/>
  <c r="E489"/>
  <c r="C489"/>
  <c r="F489" s="1"/>
  <c r="B489"/>
  <c r="B1122"/>
  <c r="C1122"/>
  <c r="E1122"/>
  <c r="F1122"/>
  <c r="B1119"/>
  <c r="C1119"/>
  <c r="E1119"/>
  <c r="E1116"/>
  <c r="C1116"/>
  <c r="F1116" s="1"/>
  <c r="B1116"/>
  <c r="B792"/>
  <c r="C792"/>
  <c r="E792"/>
  <c r="F792"/>
  <c r="B789"/>
  <c r="C789"/>
  <c r="E789"/>
  <c r="E786"/>
  <c r="C786"/>
  <c r="F786" s="1"/>
  <c r="B786"/>
  <c r="B462"/>
  <c r="C462"/>
  <c r="E462"/>
  <c r="F462"/>
  <c r="B459"/>
  <c r="C459"/>
  <c r="E459"/>
  <c r="E456"/>
  <c r="C456"/>
  <c r="F456" s="1"/>
  <c r="B456"/>
  <c r="B1089"/>
  <c r="C1089"/>
  <c r="E1089"/>
  <c r="F1089"/>
  <c r="B1086"/>
  <c r="C1086"/>
  <c r="E1086"/>
  <c r="E1083"/>
  <c r="C1083"/>
  <c r="F1083" s="1"/>
  <c r="B1083"/>
  <c r="B759"/>
  <c r="C759"/>
  <c r="E759"/>
  <c r="F759"/>
  <c r="B756"/>
  <c r="C756"/>
  <c r="E756"/>
  <c r="E753"/>
  <c r="C753"/>
  <c r="B753"/>
  <c r="B429"/>
  <c r="C429"/>
  <c r="E429"/>
  <c r="F429"/>
  <c r="B426"/>
  <c r="C426"/>
  <c r="E426"/>
  <c r="E423"/>
  <c r="C423"/>
  <c r="F423" s="1"/>
  <c r="B423"/>
  <c r="B1056"/>
  <c r="C1056"/>
  <c r="E1056"/>
  <c r="F1056"/>
  <c r="B1053"/>
  <c r="C1053"/>
  <c r="E1053"/>
  <c r="E1050"/>
  <c r="C1050"/>
  <c r="F1050" s="1"/>
  <c r="B1050"/>
  <c r="B726"/>
  <c r="C726"/>
  <c r="E726"/>
  <c r="F726"/>
  <c r="B723"/>
  <c r="C723"/>
  <c r="E723"/>
  <c r="E720"/>
  <c r="C720"/>
  <c r="F720" s="1"/>
  <c r="B720"/>
  <c r="B396"/>
  <c r="C396"/>
  <c r="E396"/>
  <c r="F396"/>
  <c r="B393"/>
  <c r="C393"/>
  <c r="E393"/>
  <c r="E390"/>
  <c r="C390"/>
  <c r="B390"/>
  <c r="B1023"/>
  <c r="C1023"/>
  <c r="E1023"/>
  <c r="F1023"/>
  <c r="B1020"/>
  <c r="C1020"/>
  <c r="E1020"/>
  <c r="E1017"/>
  <c r="C1017"/>
  <c r="F1017" s="1"/>
  <c r="B1017"/>
  <c r="B693"/>
  <c r="C693"/>
  <c r="E693"/>
  <c r="F693"/>
  <c r="B690"/>
  <c r="C690"/>
  <c r="E690"/>
  <c r="E687"/>
  <c r="C687"/>
  <c r="F687" s="1"/>
  <c r="B687"/>
  <c r="B363"/>
  <c r="C363"/>
  <c r="E363"/>
  <c r="F363"/>
  <c r="B360"/>
  <c r="C360"/>
  <c r="E360"/>
  <c r="E357"/>
  <c r="C357"/>
  <c r="F357" s="1"/>
  <c r="B357"/>
  <c r="D1108"/>
  <c r="C1108"/>
  <c r="D1099"/>
  <c r="C1099"/>
  <c r="B1097"/>
  <c r="E1099"/>
  <c r="F1099"/>
  <c r="G1099"/>
  <c r="D1103"/>
  <c r="H1099"/>
  <c r="I1099"/>
  <c r="B1353"/>
  <c r="C1353"/>
  <c r="E1353"/>
  <c r="F1353"/>
  <c r="B1350"/>
  <c r="C1350"/>
  <c r="E1350"/>
  <c r="E1347"/>
  <c r="C1347"/>
  <c r="B1347"/>
  <c r="D1339"/>
  <c r="C1339"/>
  <c r="D1330"/>
  <c r="C1330"/>
  <c r="B1328"/>
  <c r="E1330"/>
  <c r="F1330"/>
  <c r="G1330"/>
  <c r="D1334"/>
  <c r="H1330"/>
  <c r="I1330"/>
  <c r="B1320"/>
  <c r="C1320"/>
  <c r="E1320"/>
  <c r="F1320"/>
  <c r="B1317"/>
  <c r="C1317"/>
  <c r="E1317"/>
  <c r="E1314"/>
  <c r="C1314"/>
  <c r="F1314" s="1"/>
  <c r="B1314"/>
  <c r="D1306"/>
  <c r="C1306"/>
  <c r="D1297"/>
  <c r="C1297"/>
  <c r="B1295"/>
  <c r="E1297"/>
  <c r="F1297"/>
  <c r="G1297"/>
  <c r="G1298" s="1"/>
  <c r="D1301"/>
  <c r="H1297"/>
  <c r="I1297"/>
  <c r="B1287"/>
  <c r="C1287"/>
  <c r="E1287"/>
  <c r="F1287"/>
  <c r="B1284"/>
  <c r="C1284"/>
  <c r="E1284"/>
  <c r="E1281"/>
  <c r="C1281"/>
  <c r="F1281" s="1"/>
  <c r="B1281"/>
  <c r="D1273"/>
  <c r="C1273"/>
  <c r="D1264"/>
  <c r="C1264"/>
  <c r="B1262"/>
  <c r="E1264"/>
  <c r="F1264"/>
  <c r="G1264"/>
  <c r="D1268"/>
  <c r="H1264"/>
  <c r="I1264"/>
  <c r="B1254"/>
  <c r="C1254"/>
  <c r="E1254"/>
  <c r="F1254"/>
  <c r="B1251"/>
  <c r="C1251"/>
  <c r="E1251"/>
  <c r="E1248"/>
  <c r="C1248"/>
  <c r="F1248" s="1"/>
  <c r="B1248"/>
  <c r="D1240"/>
  <c r="C1240"/>
  <c r="D1231"/>
  <c r="C1231"/>
  <c r="B1229"/>
  <c r="E1231"/>
  <c r="F1231"/>
  <c r="G1231"/>
  <c r="D1235"/>
  <c r="H1231"/>
  <c r="I1231"/>
  <c r="B1221"/>
  <c r="C1221"/>
  <c r="E1221"/>
  <c r="F1221"/>
  <c r="B1218"/>
  <c r="C1218"/>
  <c r="E1218"/>
  <c r="E1215"/>
  <c r="C1215"/>
  <c r="F1215" s="1"/>
  <c r="B1215"/>
  <c r="D1207"/>
  <c r="C1207"/>
  <c r="D1198"/>
  <c r="C1198"/>
  <c r="B1196"/>
  <c r="E1198"/>
  <c r="F1198"/>
  <c r="G1198"/>
  <c r="D1202"/>
  <c r="H1198"/>
  <c r="I1198"/>
  <c r="B1188"/>
  <c r="C1188"/>
  <c r="E1188"/>
  <c r="F1188"/>
  <c r="B1185"/>
  <c r="C1185"/>
  <c r="E1185"/>
  <c r="E1182"/>
  <c r="C1182"/>
  <c r="F1182" s="1"/>
  <c r="B1182"/>
  <c r="D1174"/>
  <c r="C1174"/>
  <c r="D1165"/>
  <c r="C1165"/>
  <c r="E1165"/>
  <c r="F1165"/>
  <c r="G1165"/>
  <c r="D1169"/>
  <c r="H1165"/>
  <c r="I1165"/>
  <c r="D1141"/>
  <c r="C1141"/>
  <c r="D1132"/>
  <c r="C1132"/>
  <c r="B1130"/>
  <c r="E1132"/>
  <c r="F1132"/>
  <c r="G1132"/>
  <c r="D1136"/>
  <c r="H1132"/>
  <c r="I1132"/>
  <c r="D1075"/>
  <c r="C1075"/>
  <c r="D1066"/>
  <c r="C1066"/>
  <c r="B1064"/>
  <c r="E1066"/>
  <c r="F1066"/>
  <c r="G1066"/>
  <c r="D1070"/>
  <c r="H1066"/>
  <c r="I1066"/>
  <c r="D1042"/>
  <c r="C1042"/>
  <c r="D1033"/>
  <c r="C1033"/>
  <c r="B1031"/>
  <c r="E1033"/>
  <c r="F1033"/>
  <c r="G1033"/>
  <c r="D1037"/>
  <c r="H1033"/>
  <c r="I1033"/>
  <c r="D1009"/>
  <c r="C1009"/>
  <c r="D1000"/>
  <c r="C1000"/>
  <c r="B998"/>
  <c r="E1000"/>
  <c r="F1000"/>
  <c r="G1000"/>
  <c r="D1004"/>
  <c r="H1000"/>
  <c r="I1000"/>
  <c r="D976"/>
  <c r="C976"/>
  <c r="D967"/>
  <c r="C967"/>
  <c r="B965"/>
  <c r="E967"/>
  <c r="F967"/>
  <c r="G967"/>
  <c r="D971"/>
  <c r="H967"/>
  <c r="I967"/>
  <c r="D943"/>
  <c r="C943"/>
  <c r="D934"/>
  <c r="C934"/>
  <c r="B932"/>
  <c r="E934"/>
  <c r="F934"/>
  <c r="G934"/>
  <c r="D938"/>
  <c r="H934"/>
  <c r="I934"/>
  <c r="D910"/>
  <c r="C910"/>
  <c r="D901"/>
  <c r="C901"/>
  <c r="B899"/>
  <c r="E901"/>
  <c r="F901"/>
  <c r="G901"/>
  <c r="D905"/>
  <c r="H901"/>
  <c r="I901"/>
  <c r="D877"/>
  <c r="C877"/>
  <c r="D868"/>
  <c r="C868"/>
  <c r="B866"/>
  <c r="E868"/>
  <c r="F868"/>
  <c r="G868"/>
  <c r="D872"/>
  <c r="H868"/>
  <c r="I868"/>
  <c r="D844"/>
  <c r="C844"/>
  <c r="D835"/>
  <c r="C835"/>
  <c r="B833"/>
  <c r="E835"/>
  <c r="F835"/>
  <c r="G835"/>
  <c r="D839"/>
  <c r="H835"/>
  <c r="I835"/>
  <c r="D811"/>
  <c r="C811"/>
  <c r="D802"/>
  <c r="C802"/>
  <c r="B800"/>
  <c r="E802"/>
  <c r="F802"/>
  <c r="G802"/>
  <c r="G803" s="1"/>
  <c r="D806"/>
  <c r="H802"/>
  <c r="I802"/>
  <c r="D778"/>
  <c r="C778"/>
  <c r="D769"/>
  <c r="C769"/>
  <c r="B767"/>
  <c r="E769"/>
  <c r="F769"/>
  <c r="G769"/>
  <c r="D773"/>
  <c r="H769"/>
  <c r="I769"/>
  <c r="D745"/>
  <c r="C745"/>
  <c r="D736"/>
  <c r="C736"/>
  <c r="B734"/>
  <c r="E736"/>
  <c r="F736"/>
  <c r="G736"/>
  <c r="D740"/>
  <c r="H736"/>
  <c r="I736"/>
  <c r="D712"/>
  <c r="C712"/>
  <c r="D703"/>
  <c r="C703"/>
  <c r="B701"/>
  <c r="E703"/>
  <c r="F703"/>
  <c r="G703"/>
  <c r="D707"/>
  <c r="H703"/>
  <c r="I703"/>
  <c r="D679"/>
  <c r="C679"/>
  <c r="D670"/>
  <c r="D671" s="1"/>
  <c r="J668" s="1"/>
  <c r="C670"/>
  <c r="B668"/>
  <c r="E670"/>
  <c r="F670"/>
  <c r="G670"/>
  <c r="D674"/>
  <c r="H670"/>
  <c r="I670"/>
  <c r="I671" s="1"/>
  <c r="D646"/>
  <c r="C646"/>
  <c r="D637"/>
  <c r="C637"/>
  <c r="B635"/>
  <c r="E637"/>
  <c r="F637"/>
  <c r="G637"/>
  <c r="G638" s="1"/>
  <c r="D641"/>
  <c r="H637"/>
  <c r="I637"/>
  <c r="D613"/>
  <c r="C613"/>
  <c r="D604"/>
  <c r="C604"/>
  <c r="B602"/>
  <c r="E604"/>
  <c r="F604"/>
  <c r="G604"/>
  <c r="D608"/>
  <c r="H604"/>
  <c r="I604"/>
  <c r="D580"/>
  <c r="C580"/>
  <c r="D571"/>
  <c r="C571"/>
  <c r="B569"/>
  <c r="E571"/>
  <c r="F571"/>
  <c r="G571"/>
  <c r="D575"/>
  <c r="H571"/>
  <c r="I571"/>
  <c r="D547"/>
  <c r="C547"/>
  <c r="D538"/>
  <c r="C538"/>
  <c r="B536"/>
  <c r="E538"/>
  <c r="F538"/>
  <c r="G538"/>
  <c r="D542"/>
  <c r="H538"/>
  <c r="I538"/>
  <c r="D514"/>
  <c r="C514"/>
  <c r="D505"/>
  <c r="C505"/>
  <c r="B503"/>
  <c r="E505"/>
  <c r="F505"/>
  <c r="G505"/>
  <c r="G506" s="1"/>
  <c r="D509"/>
  <c r="H505"/>
  <c r="I505"/>
  <c r="D481"/>
  <c r="C481"/>
  <c r="D472"/>
  <c r="C472"/>
  <c r="B470"/>
  <c r="E472"/>
  <c r="F472"/>
  <c r="G472"/>
  <c r="D476"/>
  <c r="H472"/>
  <c r="I472"/>
  <c r="D448"/>
  <c r="C448"/>
  <c r="D439"/>
  <c r="C439"/>
  <c r="B437"/>
  <c r="E439"/>
  <c r="F439"/>
  <c r="G439"/>
  <c r="D443"/>
  <c r="H439"/>
  <c r="I439"/>
  <c r="D415"/>
  <c r="C415"/>
  <c r="D406"/>
  <c r="C406"/>
  <c r="B404"/>
  <c r="E406"/>
  <c r="F406"/>
  <c r="G406"/>
  <c r="D410"/>
  <c r="H406"/>
  <c r="I406"/>
  <c r="D382"/>
  <c r="C382"/>
  <c r="D373"/>
  <c r="C373"/>
  <c r="B371"/>
  <c r="E373"/>
  <c r="F373"/>
  <c r="G373"/>
  <c r="D377"/>
  <c r="H373"/>
  <c r="I373"/>
  <c r="D349"/>
  <c r="C349"/>
  <c r="D340"/>
  <c r="C340"/>
  <c r="B338"/>
  <c r="E340"/>
  <c r="F340"/>
  <c r="G340"/>
  <c r="D344"/>
  <c r="H340"/>
  <c r="I340"/>
  <c r="D316"/>
  <c r="C316"/>
  <c r="D307"/>
  <c r="C307"/>
  <c r="B305"/>
  <c r="E307"/>
  <c r="F307"/>
  <c r="G307"/>
  <c r="D311"/>
  <c r="H307"/>
  <c r="I307"/>
  <c r="D283"/>
  <c r="C283"/>
  <c r="D274"/>
  <c r="C274"/>
  <c r="B272"/>
  <c r="E274"/>
  <c r="F274"/>
  <c r="G274"/>
  <c r="D278"/>
  <c r="H274"/>
  <c r="I274"/>
  <c r="D250"/>
  <c r="C250"/>
  <c r="D241"/>
  <c r="C241"/>
  <c r="B239"/>
  <c r="E241"/>
  <c r="F241"/>
  <c r="G241"/>
  <c r="D245"/>
  <c r="H241"/>
  <c r="I241"/>
  <c r="D217"/>
  <c r="C217"/>
  <c r="D208"/>
  <c r="C208"/>
  <c r="B206"/>
  <c r="E208"/>
  <c r="F208"/>
  <c r="G208"/>
  <c r="D212"/>
  <c r="H208"/>
  <c r="I208"/>
  <c r="D184"/>
  <c r="C184"/>
  <c r="D175"/>
  <c r="C175"/>
  <c r="B173"/>
  <c r="E175"/>
  <c r="F175"/>
  <c r="G175"/>
  <c r="D179"/>
  <c r="H175"/>
  <c r="I175"/>
  <c r="D151"/>
  <c r="C151"/>
  <c r="D142"/>
  <c r="C142"/>
  <c r="B140"/>
  <c r="E142"/>
  <c r="F142"/>
  <c r="G142"/>
  <c r="D146"/>
  <c r="H142"/>
  <c r="I142"/>
  <c r="D118"/>
  <c r="C118"/>
  <c r="D109"/>
  <c r="C109"/>
  <c r="B107"/>
  <c r="E109"/>
  <c r="F109"/>
  <c r="G109"/>
  <c r="D113"/>
  <c r="H109"/>
  <c r="I109"/>
  <c r="D85"/>
  <c r="C85"/>
  <c r="D76"/>
  <c r="C76"/>
  <c r="B74"/>
  <c r="E76"/>
  <c r="F76"/>
  <c r="G76"/>
  <c r="D80"/>
  <c r="H76"/>
  <c r="I76"/>
  <c r="D52"/>
  <c r="C52"/>
  <c r="D43"/>
  <c r="C43"/>
  <c r="B41"/>
  <c r="E43"/>
  <c r="F43"/>
  <c r="G43"/>
  <c r="D47"/>
  <c r="H43"/>
  <c r="I43"/>
  <c r="D10"/>
  <c r="C10"/>
  <c r="B8"/>
  <c r="E10"/>
  <c r="F10"/>
  <c r="G10"/>
  <c r="D14"/>
  <c r="H10"/>
  <c r="I10"/>
  <c r="B330"/>
  <c r="C330"/>
  <c r="E330"/>
  <c r="F330"/>
  <c r="B327"/>
  <c r="C327"/>
  <c r="E327"/>
  <c r="E324"/>
  <c r="C324"/>
  <c r="B324"/>
  <c r="B297"/>
  <c r="C297"/>
  <c r="E297"/>
  <c r="F297"/>
  <c r="B294"/>
  <c r="C294"/>
  <c r="E294"/>
  <c r="E291"/>
  <c r="C291"/>
  <c r="F291" s="1"/>
  <c r="B291"/>
  <c r="B264"/>
  <c r="C264"/>
  <c r="E264"/>
  <c r="F264"/>
  <c r="B261"/>
  <c r="C261"/>
  <c r="E261"/>
  <c r="E258"/>
  <c r="C258"/>
  <c r="F258" s="1"/>
  <c r="B258"/>
  <c r="B231"/>
  <c r="C231"/>
  <c r="E231"/>
  <c r="F231"/>
  <c r="B228"/>
  <c r="C228"/>
  <c r="E228"/>
  <c r="E225"/>
  <c r="C225"/>
  <c r="F225" s="1"/>
  <c r="B225"/>
  <c r="B198"/>
  <c r="C198"/>
  <c r="E198"/>
  <c r="F198"/>
  <c r="B195"/>
  <c r="C195"/>
  <c r="E195"/>
  <c r="E192"/>
  <c r="C192"/>
  <c r="F192" s="1"/>
  <c r="B192"/>
  <c r="B165"/>
  <c r="C165"/>
  <c r="E165"/>
  <c r="F165"/>
  <c r="B162"/>
  <c r="C162"/>
  <c r="E162"/>
  <c r="E159"/>
  <c r="C159"/>
  <c r="F159" s="1"/>
  <c r="B159"/>
  <c r="B132"/>
  <c r="C132"/>
  <c r="E132"/>
  <c r="F132"/>
  <c r="B129"/>
  <c r="C129"/>
  <c r="E129"/>
  <c r="E126"/>
  <c r="C126"/>
  <c r="F126" s="1"/>
  <c r="B126"/>
  <c r="B99"/>
  <c r="C99"/>
  <c r="E99"/>
  <c r="F99"/>
  <c r="B96"/>
  <c r="C96"/>
  <c r="E96"/>
  <c r="E93"/>
  <c r="C93"/>
  <c r="F93" s="1"/>
  <c r="B93"/>
  <c r="B66"/>
  <c r="C66"/>
  <c r="E66"/>
  <c r="F66"/>
  <c r="B63"/>
  <c r="C63"/>
  <c r="E63"/>
  <c r="E60"/>
  <c r="C60"/>
  <c r="F60" s="1"/>
  <c r="B60"/>
  <c r="B33"/>
  <c r="C33"/>
  <c r="E33"/>
  <c r="F33"/>
  <c r="B30"/>
  <c r="C30"/>
  <c r="E30"/>
  <c r="E27"/>
  <c r="C27"/>
  <c r="F27" s="1"/>
  <c r="B27"/>
  <c r="D19"/>
  <c r="C19"/>
  <c r="D1149"/>
  <c r="D258" l="1"/>
  <c r="D1050"/>
  <c r="D522"/>
  <c r="D1380"/>
  <c r="D1416"/>
  <c r="G1416" s="1"/>
  <c r="G258"/>
  <c r="H258" s="1"/>
  <c r="K258" s="1"/>
  <c r="G440"/>
  <c r="F968"/>
  <c r="D360"/>
  <c r="G360" s="1"/>
  <c r="D363"/>
  <c r="D429"/>
  <c r="G429" s="1"/>
  <c r="I429" s="1"/>
  <c r="D1089"/>
  <c r="D492"/>
  <c r="G492" s="1"/>
  <c r="H492" s="1"/>
  <c r="D1152"/>
  <c r="G1152" s="1"/>
  <c r="F1152" s="1"/>
  <c r="J1152" s="1"/>
  <c r="K1152" s="1"/>
  <c r="D1155"/>
  <c r="G1155" s="1"/>
  <c r="D891"/>
  <c r="G1413"/>
  <c r="I1100"/>
  <c r="F1067"/>
  <c r="D1067"/>
  <c r="J1064" s="1"/>
  <c r="H968"/>
  <c r="H704"/>
  <c r="F704"/>
  <c r="D1383"/>
  <c r="G1383" s="1"/>
  <c r="F1383" s="1"/>
  <c r="J1383" s="1"/>
  <c r="K1383" s="1"/>
  <c r="D291"/>
  <c r="G522"/>
  <c r="H522" s="1"/>
  <c r="K522" s="1"/>
  <c r="D264"/>
  <c r="G264" s="1"/>
  <c r="I264" s="1"/>
  <c r="D327"/>
  <c r="G327" s="1"/>
  <c r="F327" s="1"/>
  <c r="J327" s="1"/>
  <c r="K327" s="1"/>
  <c r="F110"/>
  <c r="G209"/>
  <c r="F242"/>
  <c r="I374"/>
  <c r="I836"/>
  <c r="D1133"/>
  <c r="J1130" s="1"/>
  <c r="I1232"/>
  <c r="F1232"/>
  <c r="I1331"/>
  <c r="I1397"/>
  <c r="D1317"/>
  <c r="G1317" s="1"/>
  <c r="I1317" s="1"/>
  <c r="G1281"/>
  <c r="G1248"/>
  <c r="G852"/>
  <c r="I852" s="1"/>
  <c r="G984"/>
  <c r="D93"/>
  <c r="I93" s="1"/>
  <c r="D225"/>
  <c r="D489"/>
  <c r="H1364"/>
  <c r="G126"/>
  <c r="D195"/>
  <c r="G195" s="1"/>
  <c r="H195" s="1"/>
  <c r="D198"/>
  <c r="I11"/>
  <c r="F11"/>
  <c r="D11"/>
  <c r="J8" s="1"/>
  <c r="I77"/>
  <c r="F77"/>
  <c r="H110"/>
  <c r="D209"/>
  <c r="J206" s="1"/>
  <c r="D275"/>
  <c r="J272" s="1"/>
  <c r="I341"/>
  <c r="F341"/>
  <c r="H374"/>
  <c r="I440"/>
  <c r="G621"/>
  <c r="D657"/>
  <c r="G657" s="1"/>
  <c r="I657" s="1"/>
  <c r="D660"/>
  <c r="G660" s="1"/>
  <c r="H660" s="1"/>
  <c r="J660" s="1"/>
  <c r="D1419"/>
  <c r="D132"/>
  <c r="G132" s="1"/>
  <c r="I132" s="1"/>
  <c r="F638"/>
  <c r="E641" s="1"/>
  <c r="F902"/>
  <c r="D885"/>
  <c r="F1364"/>
  <c r="E1367" s="1"/>
  <c r="F440"/>
  <c r="G93"/>
  <c r="G159"/>
  <c r="G110"/>
  <c r="I110"/>
  <c r="I143"/>
  <c r="F143"/>
  <c r="F275"/>
  <c r="G374"/>
  <c r="E473"/>
  <c r="K470" s="1"/>
  <c r="I704"/>
  <c r="I737"/>
  <c r="F737"/>
  <c r="F869"/>
  <c r="D1218"/>
  <c r="G1218" s="1"/>
  <c r="I1218" s="1"/>
  <c r="E1232"/>
  <c r="K1229" s="1"/>
  <c r="D1251"/>
  <c r="G1251" s="1"/>
  <c r="I1251" s="1"/>
  <c r="F1265"/>
  <c r="D1347"/>
  <c r="G1100"/>
  <c r="G687"/>
  <c r="D1017"/>
  <c r="D393"/>
  <c r="G393" s="1"/>
  <c r="F393" s="1"/>
  <c r="J393" s="1"/>
  <c r="K393" s="1"/>
  <c r="D396"/>
  <c r="G396" s="1"/>
  <c r="H396" s="1"/>
  <c r="J396" s="1"/>
  <c r="D462"/>
  <c r="G462" s="1"/>
  <c r="G819"/>
  <c r="D822"/>
  <c r="G822" s="1"/>
  <c r="F822" s="1"/>
  <c r="J822" s="1"/>
  <c r="K822" s="1"/>
  <c r="D825"/>
  <c r="G825" s="1"/>
  <c r="D561"/>
  <c r="G561" s="1"/>
  <c r="I561" s="1"/>
  <c r="D591"/>
  <c r="G591" s="1"/>
  <c r="H591" s="1"/>
  <c r="D594"/>
  <c r="G594" s="1"/>
  <c r="D1413"/>
  <c r="I1413" s="1"/>
  <c r="G1364"/>
  <c r="G1397"/>
  <c r="G363"/>
  <c r="H363" s="1"/>
  <c r="J363" s="1"/>
  <c r="D1023"/>
  <c r="G1023" s="1"/>
  <c r="D1386"/>
  <c r="G1386" s="1"/>
  <c r="H1386" s="1"/>
  <c r="J1386" s="1"/>
  <c r="F1397"/>
  <c r="E1400" s="1"/>
  <c r="G60"/>
  <c r="D143"/>
  <c r="J140" s="1"/>
  <c r="E209"/>
  <c r="K206" s="1"/>
  <c r="G1001"/>
  <c r="F1001"/>
  <c r="H1067"/>
  <c r="E1067"/>
  <c r="K1064" s="1"/>
  <c r="B1070" s="1"/>
  <c r="C1070" s="1"/>
  <c r="F1070" s="1"/>
  <c r="G1070" s="1"/>
  <c r="I1133"/>
  <c r="D690"/>
  <c r="G690" s="1"/>
  <c r="I690" s="1"/>
  <c r="D693"/>
  <c r="G693" s="1"/>
  <c r="G786"/>
  <c r="D621"/>
  <c r="D951"/>
  <c r="D954"/>
  <c r="G954" s="1"/>
  <c r="F954" s="1"/>
  <c r="D987"/>
  <c r="G987" s="1"/>
  <c r="F987" s="1"/>
  <c r="D990"/>
  <c r="G990" s="1"/>
  <c r="H990" s="1"/>
  <c r="J990" s="1"/>
  <c r="G1380"/>
  <c r="I1380" s="1"/>
  <c r="D1397"/>
  <c r="J1394" s="1"/>
  <c r="H1397"/>
  <c r="G1419"/>
  <c r="I1419" s="1"/>
  <c r="I1416"/>
  <c r="F1416"/>
  <c r="J1416" s="1"/>
  <c r="K1416" s="1"/>
  <c r="H1416"/>
  <c r="E1397"/>
  <c r="K1394" s="1"/>
  <c r="I1383"/>
  <c r="H1383"/>
  <c r="E1364"/>
  <c r="K1361" s="1"/>
  <c r="I1364"/>
  <c r="D1364"/>
  <c r="J1361" s="1"/>
  <c r="H1265"/>
  <c r="I1265"/>
  <c r="D1265"/>
  <c r="J1262" s="1"/>
  <c r="G1265"/>
  <c r="H1199"/>
  <c r="D129"/>
  <c r="G129" s="1"/>
  <c r="I129" s="1"/>
  <c r="D165"/>
  <c r="G165" s="1"/>
  <c r="G225"/>
  <c r="I225" s="1"/>
  <c r="H407"/>
  <c r="E1133"/>
  <c r="K1130" s="1"/>
  <c r="D1182"/>
  <c r="D1287"/>
  <c r="G1287" s="1"/>
  <c r="G1089"/>
  <c r="H1089" s="1"/>
  <c r="J1089" s="1"/>
  <c r="E1001"/>
  <c r="K998" s="1"/>
  <c r="D63"/>
  <c r="G63" s="1"/>
  <c r="I63" s="1"/>
  <c r="D159"/>
  <c r="G192"/>
  <c r="E176"/>
  <c r="K173" s="1"/>
  <c r="D99"/>
  <c r="G99" s="1"/>
  <c r="H99" s="1"/>
  <c r="J99" s="1"/>
  <c r="D192"/>
  <c r="H11"/>
  <c r="E11"/>
  <c r="K8" s="1"/>
  <c r="B14" s="1"/>
  <c r="C14" s="1"/>
  <c r="F14" s="1"/>
  <c r="G14" s="1"/>
  <c r="E77"/>
  <c r="K74" s="1"/>
  <c r="E110"/>
  <c r="K107" s="1"/>
  <c r="D110"/>
  <c r="J107" s="1"/>
  <c r="H143"/>
  <c r="E143"/>
  <c r="K140" s="1"/>
  <c r="I275"/>
  <c r="E341"/>
  <c r="K338" s="1"/>
  <c r="E374"/>
  <c r="K371" s="1"/>
  <c r="F506"/>
  <c r="E509" s="1"/>
  <c r="H539"/>
  <c r="E539"/>
  <c r="K536" s="1"/>
  <c r="F572"/>
  <c r="E704"/>
  <c r="K701" s="1"/>
  <c r="G770"/>
  <c r="H770"/>
  <c r="I803"/>
  <c r="I935"/>
  <c r="F935"/>
  <c r="D935"/>
  <c r="J932" s="1"/>
  <c r="D968"/>
  <c r="J965" s="1"/>
  <c r="I1001"/>
  <c r="G1182"/>
  <c r="G1199"/>
  <c r="D1215"/>
  <c r="I1298"/>
  <c r="F1298"/>
  <c r="E1301" s="1"/>
  <c r="D1298"/>
  <c r="J1295" s="1"/>
  <c r="G1314"/>
  <c r="D1353"/>
  <c r="G1353" s="1"/>
  <c r="H1353" s="1"/>
  <c r="J1353" s="1"/>
  <c r="G720"/>
  <c r="D723"/>
  <c r="G723" s="1"/>
  <c r="F723" s="1"/>
  <c r="J723" s="1"/>
  <c r="K723" s="1"/>
  <c r="D726"/>
  <c r="G726" s="1"/>
  <c r="H726" s="1"/>
  <c r="J726" s="1"/>
  <c r="G1050"/>
  <c r="H1050" s="1"/>
  <c r="K1050" s="1"/>
  <c r="D423"/>
  <c r="D753"/>
  <c r="D759"/>
  <c r="G759" s="1"/>
  <c r="D789"/>
  <c r="G789" s="1"/>
  <c r="F789" s="1"/>
  <c r="D792"/>
  <c r="G792" s="1"/>
  <c r="H792" s="1"/>
  <c r="J792" s="1"/>
  <c r="D495"/>
  <c r="G495" s="1"/>
  <c r="H495" s="1"/>
  <c r="J495" s="1"/>
  <c r="D918"/>
  <c r="D921"/>
  <c r="G921" s="1"/>
  <c r="H921" s="1"/>
  <c r="D924"/>
  <c r="G924" s="1"/>
  <c r="G143"/>
  <c r="D704"/>
  <c r="J701" s="1"/>
  <c r="H1133"/>
  <c r="G1232"/>
  <c r="D1248"/>
  <c r="G1083"/>
  <c r="D588"/>
  <c r="D984"/>
  <c r="D60"/>
  <c r="H275"/>
  <c r="H440"/>
  <c r="D440"/>
  <c r="J437" s="1"/>
  <c r="H473"/>
  <c r="H506"/>
  <c r="E737"/>
  <c r="K734" s="1"/>
  <c r="H935"/>
  <c r="E935"/>
  <c r="K932" s="1"/>
  <c r="F1133"/>
  <c r="F1199"/>
  <c r="D1281"/>
  <c r="H1298"/>
  <c r="H1100"/>
  <c r="D357"/>
  <c r="D426"/>
  <c r="G426" s="1"/>
  <c r="H426" s="1"/>
  <c r="D1083"/>
  <c r="D1116"/>
  <c r="D1119"/>
  <c r="G1119" s="1"/>
  <c r="F1119" s="1"/>
  <c r="J1119" s="1"/>
  <c r="K1119" s="1"/>
  <c r="D852"/>
  <c r="G555"/>
  <c r="G308"/>
  <c r="G1149"/>
  <c r="I1149" s="1"/>
  <c r="G891"/>
  <c r="H891" s="1"/>
  <c r="J891" s="1"/>
  <c r="F374"/>
  <c r="D30"/>
  <c r="G30" s="1"/>
  <c r="I30" s="1"/>
  <c r="G77"/>
  <c r="H176"/>
  <c r="G275"/>
  <c r="F671"/>
  <c r="G968"/>
  <c r="E971" s="1"/>
  <c r="H1331"/>
  <c r="D1350"/>
  <c r="G1350" s="1"/>
  <c r="F1350" s="1"/>
  <c r="J1350" s="1"/>
  <c r="K1350" s="1"/>
  <c r="D558"/>
  <c r="G558" s="1"/>
  <c r="F558" s="1"/>
  <c r="J558" s="1"/>
  <c r="K558" s="1"/>
  <c r="F951"/>
  <c r="G951" s="1"/>
  <c r="D720"/>
  <c r="D176"/>
  <c r="J173" s="1"/>
  <c r="F1331"/>
  <c r="D126"/>
  <c r="I126" s="1"/>
  <c r="G291"/>
  <c r="I291" s="1"/>
  <c r="I176"/>
  <c r="H209"/>
  <c r="E275"/>
  <c r="K272" s="1"/>
  <c r="H308"/>
  <c r="E308"/>
  <c r="K305" s="1"/>
  <c r="D374"/>
  <c r="J371" s="1"/>
  <c r="F407"/>
  <c r="G473"/>
  <c r="D473"/>
  <c r="J470" s="1"/>
  <c r="F539"/>
  <c r="G935"/>
  <c r="E968"/>
  <c r="K965" s="1"/>
  <c r="D1034"/>
  <c r="J1031" s="1"/>
  <c r="I1067"/>
  <c r="G1133"/>
  <c r="D1185"/>
  <c r="G1185" s="1"/>
  <c r="H1185" s="1"/>
  <c r="D1188"/>
  <c r="G1188" s="1"/>
  <c r="G1215"/>
  <c r="D1221"/>
  <c r="G1221" s="1"/>
  <c r="E1100"/>
  <c r="K1097" s="1"/>
  <c r="D1020"/>
  <c r="G1020" s="1"/>
  <c r="F1020" s="1"/>
  <c r="D1053"/>
  <c r="G1053" s="1"/>
  <c r="I1053" s="1"/>
  <c r="D1056"/>
  <c r="G1056" s="1"/>
  <c r="H1056" s="1"/>
  <c r="J1056" s="1"/>
  <c r="G423"/>
  <c r="F753"/>
  <c r="G753" s="1"/>
  <c r="D1122"/>
  <c r="G1122" s="1"/>
  <c r="D819"/>
  <c r="H819" s="1"/>
  <c r="K819" s="1"/>
  <c r="D525"/>
  <c r="G525" s="1"/>
  <c r="H525" s="1"/>
  <c r="D528"/>
  <c r="G528" s="1"/>
  <c r="D855"/>
  <c r="G855" s="1"/>
  <c r="F855" s="1"/>
  <c r="J855" s="1"/>
  <c r="K855" s="1"/>
  <c r="D858"/>
  <c r="G858" s="1"/>
  <c r="D888"/>
  <c r="G888" s="1"/>
  <c r="I888" s="1"/>
  <c r="G588"/>
  <c r="G918"/>
  <c r="F1100"/>
  <c r="D33"/>
  <c r="G33" s="1"/>
  <c r="I33" s="1"/>
  <c r="G704"/>
  <c r="G737"/>
  <c r="D803"/>
  <c r="J800" s="1"/>
  <c r="I968"/>
  <c r="E1331"/>
  <c r="K1328" s="1"/>
  <c r="F1347"/>
  <c r="G1347" s="1"/>
  <c r="D228"/>
  <c r="G228" s="1"/>
  <c r="I228" s="1"/>
  <c r="D231"/>
  <c r="G231" s="1"/>
  <c r="D261"/>
  <c r="G261" s="1"/>
  <c r="F261" s="1"/>
  <c r="J261" s="1"/>
  <c r="K261" s="1"/>
  <c r="D294"/>
  <c r="G294" s="1"/>
  <c r="I294" s="1"/>
  <c r="D297"/>
  <c r="G297" s="1"/>
  <c r="I297" s="1"/>
  <c r="H77"/>
  <c r="G176"/>
  <c r="I209"/>
  <c r="F209"/>
  <c r="F308"/>
  <c r="D308"/>
  <c r="J305" s="1"/>
  <c r="D341"/>
  <c r="J338" s="1"/>
  <c r="G407"/>
  <c r="D407"/>
  <c r="J404" s="1"/>
  <c r="E440"/>
  <c r="K437" s="1"/>
  <c r="D506"/>
  <c r="J503" s="1"/>
  <c r="F605"/>
  <c r="E671"/>
  <c r="K668" s="1"/>
  <c r="B674" s="1"/>
  <c r="C674" s="1"/>
  <c r="F674" s="1"/>
  <c r="G674" s="1"/>
  <c r="H737"/>
  <c r="D737"/>
  <c r="J734" s="1"/>
  <c r="E803"/>
  <c r="K800" s="1"/>
  <c r="G902"/>
  <c r="E905" s="1"/>
  <c r="H1001"/>
  <c r="D1001"/>
  <c r="J998" s="1"/>
  <c r="D1232"/>
  <c r="J1229" s="1"/>
  <c r="E1265"/>
  <c r="K1262" s="1"/>
  <c r="E1298"/>
  <c r="K1295" s="1"/>
  <c r="D1320"/>
  <c r="G1320" s="1"/>
  <c r="D1331"/>
  <c r="J1328" s="1"/>
  <c r="D1100"/>
  <c r="J1097" s="1"/>
  <c r="G357"/>
  <c r="D687"/>
  <c r="D1086"/>
  <c r="G1086" s="1"/>
  <c r="F1086" s="1"/>
  <c r="J1086" s="1"/>
  <c r="K1086" s="1"/>
  <c r="G456"/>
  <c r="D786"/>
  <c r="G489"/>
  <c r="I489" s="1"/>
  <c r="G885"/>
  <c r="D624"/>
  <c r="G624" s="1"/>
  <c r="F624" s="1"/>
  <c r="J624" s="1"/>
  <c r="K624" s="1"/>
  <c r="D627"/>
  <c r="G627" s="1"/>
  <c r="D957"/>
  <c r="G957" s="1"/>
  <c r="H957" s="1"/>
  <c r="J957" s="1"/>
  <c r="F690"/>
  <c r="J690" s="1"/>
  <c r="K690" s="1"/>
  <c r="F657"/>
  <c r="J657" s="1"/>
  <c r="K657" s="1"/>
  <c r="I258"/>
  <c r="F324"/>
  <c r="G324" s="1"/>
  <c r="D324"/>
  <c r="D242"/>
  <c r="J239" s="1"/>
  <c r="I242"/>
  <c r="F1166"/>
  <c r="H1166"/>
  <c r="I1166"/>
  <c r="F360"/>
  <c r="J360" s="1"/>
  <c r="K360" s="1"/>
  <c r="I360"/>
  <c r="H360"/>
  <c r="H1086"/>
  <c r="G869"/>
  <c r="E872" s="1"/>
  <c r="I869"/>
  <c r="F390"/>
  <c r="G390" s="1"/>
  <c r="D390"/>
  <c r="I723"/>
  <c r="F591"/>
  <c r="J591" s="1"/>
  <c r="K591" s="1"/>
  <c r="G44"/>
  <c r="F770"/>
  <c r="I522"/>
  <c r="D27"/>
  <c r="F44"/>
  <c r="H572"/>
  <c r="G1034"/>
  <c r="D459"/>
  <c r="G459" s="1"/>
  <c r="I327"/>
  <c r="I44"/>
  <c r="E44"/>
  <c r="K41" s="1"/>
  <c r="D44"/>
  <c r="J41" s="1"/>
  <c r="I770"/>
  <c r="E770"/>
  <c r="K767" s="1"/>
  <c r="D770"/>
  <c r="J767" s="1"/>
  <c r="F836"/>
  <c r="D836"/>
  <c r="J833" s="1"/>
  <c r="I902"/>
  <c r="H902"/>
  <c r="D902"/>
  <c r="J899" s="1"/>
  <c r="D1199"/>
  <c r="J1196" s="1"/>
  <c r="I1199"/>
  <c r="F654"/>
  <c r="G654" s="1"/>
  <c r="D654"/>
  <c r="G605"/>
  <c r="I605"/>
  <c r="H638"/>
  <c r="D638"/>
  <c r="J635" s="1"/>
  <c r="I638"/>
  <c r="H1034"/>
  <c r="E1034"/>
  <c r="K1031" s="1"/>
  <c r="E1166"/>
  <c r="K1163" s="1"/>
  <c r="H242"/>
  <c r="H836"/>
  <c r="D572"/>
  <c r="J569" s="1"/>
  <c r="G572"/>
  <c r="G27"/>
  <c r="H44"/>
  <c r="F176"/>
  <c r="I473"/>
  <c r="E506"/>
  <c r="K503" s="1"/>
  <c r="E605"/>
  <c r="K602" s="1"/>
  <c r="E638"/>
  <c r="K635" s="1"/>
  <c r="H803"/>
  <c r="F803"/>
  <c r="E806" s="1"/>
  <c r="G836"/>
  <c r="E869"/>
  <c r="K866" s="1"/>
  <c r="E902"/>
  <c r="K899" s="1"/>
  <c r="I1034"/>
  <c r="G1166"/>
  <c r="G1116"/>
  <c r="I195"/>
  <c r="D539"/>
  <c r="J536" s="1"/>
  <c r="I539"/>
  <c r="G671"/>
  <c r="H671"/>
  <c r="F492"/>
  <c r="J492" s="1"/>
  <c r="K492" s="1"/>
  <c r="I492"/>
  <c r="J987"/>
  <c r="K987" s="1"/>
  <c r="G198"/>
  <c r="E242"/>
  <c r="K239" s="1"/>
  <c r="G341"/>
  <c r="I407"/>
  <c r="E407"/>
  <c r="K404" s="1"/>
  <c r="B410" s="1"/>
  <c r="C410" s="1"/>
  <c r="F410" s="1"/>
  <c r="G410" s="1"/>
  <c r="H410" s="1"/>
  <c r="I572"/>
  <c r="D66"/>
  <c r="G66" s="1"/>
  <c r="D162"/>
  <c r="G162" s="1"/>
  <c r="G11"/>
  <c r="G242"/>
  <c r="I308"/>
  <c r="G539"/>
  <c r="H605"/>
  <c r="D605"/>
  <c r="J602" s="1"/>
  <c r="H869"/>
  <c r="D869"/>
  <c r="J866" s="1"/>
  <c r="F1034"/>
  <c r="E1199"/>
  <c r="K1196" s="1"/>
  <c r="D1314"/>
  <c r="G1017"/>
  <c r="D456"/>
  <c r="D96"/>
  <c r="G96" s="1"/>
  <c r="D330"/>
  <c r="G330" s="1"/>
  <c r="D77"/>
  <c r="J74" s="1"/>
  <c r="H341"/>
  <c r="F473"/>
  <c r="I506"/>
  <c r="E572"/>
  <c r="K569" s="1"/>
  <c r="E836"/>
  <c r="K833" s="1"/>
  <c r="G1067"/>
  <c r="D1166"/>
  <c r="J1163" s="1"/>
  <c r="H1232"/>
  <c r="D1254"/>
  <c r="G1254" s="1"/>
  <c r="D1284"/>
  <c r="G1284" s="1"/>
  <c r="G1331"/>
  <c r="D756"/>
  <c r="G756" s="1"/>
  <c r="D555"/>
  <c r="I363" l="1"/>
  <c r="H690"/>
  <c r="I393"/>
  <c r="E212"/>
  <c r="B278"/>
  <c r="C278" s="1"/>
  <c r="F278" s="1"/>
  <c r="G278" s="1"/>
  <c r="I1152"/>
  <c r="H1218"/>
  <c r="E1070"/>
  <c r="H1152"/>
  <c r="E707"/>
  <c r="H60"/>
  <c r="K60" s="1"/>
  <c r="E1004"/>
  <c r="B212"/>
  <c r="C212" s="1"/>
  <c r="F212" s="1"/>
  <c r="G212" s="1"/>
  <c r="I990"/>
  <c r="H159"/>
  <c r="K159" s="1"/>
  <c r="B146"/>
  <c r="C146" s="1"/>
  <c r="F146" s="1"/>
  <c r="G146" s="1"/>
  <c r="H393"/>
  <c r="I423"/>
  <c r="E146"/>
  <c r="H687"/>
  <c r="K687" s="1"/>
  <c r="E443"/>
  <c r="F1218"/>
  <c r="J1218" s="1"/>
  <c r="K1218" s="1"/>
  <c r="B1136"/>
  <c r="C1136" s="1"/>
  <c r="F1136" s="1"/>
  <c r="G1136" s="1"/>
  <c r="H1136" s="1"/>
  <c r="I1020"/>
  <c r="I987"/>
  <c r="H987"/>
  <c r="H984"/>
  <c r="K984" s="1"/>
  <c r="I891"/>
  <c r="H852"/>
  <c r="K852" s="1"/>
  <c r="H855"/>
  <c r="I822"/>
  <c r="H822"/>
  <c r="E740"/>
  <c r="H621"/>
  <c r="K621" s="1"/>
  <c r="I591"/>
  <c r="E575"/>
  <c r="B476"/>
  <c r="C476" s="1"/>
  <c r="F476" s="1"/>
  <c r="G476" s="1"/>
  <c r="H476" s="1"/>
  <c r="E377"/>
  <c r="E344"/>
  <c r="H225"/>
  <c r="K225" s="1"/>
  <c r="F195"/>
  <c r="J195" s="1"/>
  <c r="K195" s="1"/>
  <c r="H146"/>
  <c r="I146" s="1"/>
  <c r="B149" s="1"/>
  <c r="D152" s="1"/>
  <c r="E149" s="1"/>
  <c r="F149" s="1"/>
  <c r="G149" s="1"/>
  <c r="E113"/>
  <c r="I60"/>
  <c r="B1037"/>
  <c r="C1037" s="1"/>
  <c r="F1037" s="1"/>
  <c r="G1037" s="1"/>
  <c r="H1083"/>
  <c r="K1083" s="1"/>
  <c r="B707"/>
  <c r="C707" s="1"/>
  <c r="F707" s="1"/>
  <c r="G707" s="1"/>
  <c r="H707" s="1"/>
  <c r="H126"/>
  <c r="K126" s="1"/>
  <c r="H555"/>
  <c r="K555" s="1"/>
  <c r="H129"/>
  <c r="H297"/>
  <c r="J297" s="1"/>
  <c r="J954"/>
  <c r="K954" s="1"/>
  <c r="H327"/>
  <c r="I921"/>
  <c r="H429"/>
  <c r="J429" s="1"/>
  <c r="H264"/>
  <c r="J264" s="1"/>
  <c r="F228"/>
  <c r="J228" s="1"/>
  <c r="K228" s="1"/>
  <c r="I918"/>
  <c r="I726"/>
  <c r="F426"/>
  <c r="J426" s="1"/>
  <c r="K426" s="1"/>
  <c r="E1235"/>
  <c r="H720"/>
  <c r="K720" s="1"/>
  <c r="I1182"/>
  <c r="E938"/>
  <c r="H192"/>
  <c r="K192" s="1"/>
  <c r="H1215"/>
  <c r="K1215" s="1"/>
  <c r="B377"/>
  <c r="C377" s="1"/>
  <c r="F377" s="1"/>
  <c r="G377" s="1"/>
  <c r="H377" s="1"/>
  <c r="E80"/>
  <c r="E245"/>
  <c r="I558"/>
  <c r="H1020"/>
  <c r="H63"/>
  <c r="H1053"/>
  <c r="I687"/>
  <c r="B1004"/>
  <c r="C1004" s="1"/>
  <c r="F1004" s="1"/>
  <c r="G1004" s="1"/>
  <c r="H1004" s="1"/>
  <c r="I1004" s="1"/>
  <c r="B1007" s="1"/>
  <c r="D1010" s="1"/>
  <c r="E1007" s="1"/>
  <c r="F1007" s="1"/>
  <c r="G1007" s="1"/>
  <c r="E1103"/>
  <c r="B971"/>
  <c r="C971" s="1"/>
  <c r="F971" s="1"/>
  <c r="G971" s="1"/>
  <c r="H971" s="1"/>
  <c r="I971" s="1"/>
  <c r="B179"/>
  <c r="C179" s="1"/>
  <c r="F179" s="1"/>
  <c r="G179" s="1"/>
  <c r="H179" s="1"/>
  <c r="H1281"/>
  <c r="K1281" s="1"/>
  <c r="B938"/>
  <c r="C938" s="1"/>
  <c r="F938" s="1"/>
  <c r="G938" s="1"/>
  <c r="H938" s="1"/>
  <c r="I938" s="1"/>
  <c r="B1268"/>
  <c r="C1268" s="1"/>
  <c r="F1268" s="1"/>
  <c r="G1268" s="1"/>
  <c r="H1268" s="1"/>
  <c r="H1419"/>
  <c r="J1419" s="1"/>
  <c r="H1413"/>
  <c r="K1413" s="1"/>
  <c r="I1386"/>
  <c r="F1317"/>
  <c r="J1317" s="1"/>
  <c r="K1317" s="1"/>
  <c r="H1317"/>
  <c r="I1248"/>
  <c r="H1251"/>
  <c r="H1287"/>
  <c r="J1287" s="1"/>
  <c r="I1287"/>
  <c r="H558"/>
  <c r="I660"/>
  <c r="I789"/>
  <c r="H93"/>
  <c r="K93" s="1"/>
  <c r="I1050"/>
  <c r="I525"/>
  <c r="F63"/>
  <c r="J63" s="1"/>
  <c r="K63" s="1"/>
  <c r="F921"/>
  <c r="J921" s="1"/>
  <c r="K921" s="1"/>
  <c r="H33"/>
  <c r="J33" s="1"/>
  <c r="H657"/>
  <c r="I99"/>
  <c r="E1136"/>
  <c r="I1353"/>
  <c r="E1268"/>
  <c r="B1400"/>
  <c r="C1400" s="1"/>
  <c r="F1400" s="1"/>
  <c r="G1400" s="1"/>
  <c r="H1400" s="1"/>
  <c r="I1400" s="1"/>
  <c r="B1403" s="1"/>
  <c r="D1406" s="1"/>
  <c r="E1403" s="1"/>
  <c r="F1403" s="1"/>
  <c r="G1403" s="1"/>
  <c r="I621"/>
  <c r="I1083"/>
  <c r="B80"/>
  <c r="C80" s="1"/>
  <c r="F80" s="1"/>
  <c r="G80" s="1"/>
  <c r="H80" s="1"/>
  <c r="B839"/>
  <c r="C839" s="1"/>
  <c r="F839" s="1"/>
  <c r="G839" s="1"/>
  <c r="H839" s="1"/>
  <c r="F1251"/>
  <c r="J1251" s="1"/>
  <c r="K1251" s="1"/>
  <c r="E278"/>
  <c r="J789"/>
  <c r="K789" s="1"/>
  <c r="I984"/>
  <c r="B1301"/>
  <c r="C1301" s="1"/>
  <c r="F1301" s="1"/>
  <c r="G1301" s="1"/>
  <c r="H1301" s="1"/>
  <c r="I1301" s="1"/>
  <c r="J1300" s="1"/>
  <c r="B113"/>
  <c r="C113" s="1"/>
  <c r="F113" s="1"/>
  <c r="G113" s="1"/>
  <c r="H113" s="1"/>
  <c r="I462"/>
  <c r="H462"/>
  <c r="J462" s="1"/>
  <c r="H693"/>
  <c r="J693" s="1"/>
  <c r="I693"/>
  <c r="B1235"/>
  <c r="C1235" s="1"/>
  <c r="F1235" s="1"/>
  <c r="G1235" s="1"/>
  <c r="H1235" s="1"/>
  <c r="H132"/>
  <c r="J132" s="1"/>
  <c r="I753"/>
  <c r="I192"/>
  <c r="E1037"/>
  <c r="E476"/>
  <c r="I720"/>
  <c r="H888"/>
  <c r="J1020"/>
  <c r="K1020" s="1"/>
  <c r="I954"/>
  <c r="I1089"/>
  <c r="I1086"/>
  <c r="I786"/>
  <c r="B443"/>
  <c r="C443" s="1"/>
  <c r="F443" s="1"/>
  <c r="G443" s="1"/>
  <c r="H443" s="1"/>
  <c r="I443" s="1"/>
  <c r="B446" s="1"/>
  <c r="D449" s="1"/>
  <c r="E446" s="1"/>
  <c r="F446" s="1"/>
  <c r="G446" s="1"/>
  <c r="B311"/>
  <c r="C311" s="1"/>
  <c r="F311" s="1"/>
  <c r="G311" s="1"/>
  <c r="H311" s="1"/>
  <c r="I1281"/>
  <c r="H291"/>
  <c r="K291" s="1"/>
  <c r="E410"/>
  <c r="I410" s="1"/>
  <c r="B413" s="1"/>
  <c r="D416" s="1"/>
  <c r="E413" s="1"/>
  <c r="F413" s="1"/>
  <c r="G413" s="1"/>
  <c r="H278"/>
  <c r="E1334"/>
  <c r="F525"/>
  <c r="J525" s="1"/>
  <c r="K525" s="1"/>
  <c r="B1334"/>
  <c r="C1334" s="1"/>
  <c r="F1334" s="1"/>
  <c r="G1334" s="1"/>
  <c r="H1334" s="1"/>
  <c r="H1380"/>
  <c r="K1380" s="1"/>
  <c r="B608"/>
  <c r="C608" s="1"/>
  <c r="F608" s="1"/>
  <c r="G608" s="1"/>
  <c r="H608" s="1"/>
  <c r="F888"/>
  <c r="J888" s="1"/>
  <c r="K888" s="1"/>
  <c r="H954"/>
  <c r="H489"/>
  <c r="K489" s="1"/>
  <c r="I792"/>
  <c r="I957"/>
  <c r="H723"/>
  <c r="I1119"/>
  <c r="B1103"/>
  <c r="C1103" s="1"/>
  <c r="F1103" s="1"/>
  <c r="G1103" s="1"/>
  <c r="H1103" s="1"/>
  <c r="H674"/>
  <c r="E311"/>
  <c r="B806"/>
  <c r="C806" s="1"/>
  <c r="F806" s="1"/>
  <c r="G806" s="1"/>
  <c r="H806" s="1"/>
  <c r="I806" s="1"/>
  <c r="B1367"/>
  <c r="C1367" s="1"/>
  <c r="F1367" s="1"/>
  <c r="G1367" s="1"/>
  <c r="H1367" s="1"/>
  <c r="I1367" s="1"/>
  <c r="E1202"/>
  <c r="B1169"/>
  <c r="C1169" s="1"/>
  <c r="F1169" s="1"/>
  <c r="G1169" s="1"/>
  <c r="H1169" s="1"/>
  <c r="I819"/>
  <c r="I159"/>
  <c r="F30"/>
  <c r="J30" s="1"/>
  <c r="K30" s="1"/>
  <c r="I357"/>
  <c r="I426"/>
  <c r="B542"/>
  <c r="C542" s="1"/>
  <c r="F542" s="1"/>
  <c r="G542" s="1"/>
  <c r="H542" s="1"/>
  <c r="E179"/>
  <c r="H561"/>
  <c r="J561" s="1"/>
  <c r="I396"/>
  <c r="I1350"/>
  <c r="H1248"/>
  <c r="K1248" s="1"/>
  <c r="B245"/>
  <c r="C245" s="1"/>
  <c r="F245" s="1"/>
  <c r="G245" s="1"/>
  <c r="H245" s="1"/>
  <c r="I555"/>
  <c r="H1119"/>
  <c r="B740"/>
  <c r="C740" s="1"/>
  <c r="F740" s="1"/>
  <c r="G740" s="1"/>
  <c r="H740" s="1"/>
  <c r="B509"/>
  <c r="C509" s="1"/>
  <c r="F509" s="1"/>
  <c r="G509" s="1"/>
  <c r="H509" s="1"/>
  <c r="I509" s="1"/>
  <c r="B512" s="1"/>
  <c r="D515" s="1"/>
  <c r="E512" s="1"/>
  <c r="F512" s="1"/>
  <c r="G512" s="1"/>
  <c r="B344"/>
  <c r="C344" s="1"/>
  <c r="F344" s="1"/>
  <c r="G344" s="1"/>
  <c r="H344" s="1"/>
  <c r="H753"/>
  <c r="K753" s="1"/>
  <c r="H789"/>
  <c r="E674"/>
  <c r="I456"/>
  <c r="E773"/>
  <c r="H423"/>
  <c r="K423" s="1"/>
  <c r="H1182"/>
  <c r="K1182" s="1"/>
  <c r="I495"/>
  <c r="H1149"/>
  <c r="K1149" s="1"/>
  <c r="I588"/>
  <c r="E542"/>
  <c r="F129"/>
  <c r="J129" s="1"/>
  <c r="K129" s="1"/>
  <c r="H1347"/>
  <c r="K1347" s="1"/>
  <c r="I1347"/>
  <c r="H1023"/>
  <c r="J1023" s="1"/>
  <c r="I1023"/>
  <c r="I951"/>
  <c r="H951"/>
  <c r="K951" s="1"/>
  <c r="H627"/>
  <c r="J627" s="1"/>
  <c r="I627"/>
  <c r="H885"/>
  <c r="K885" s="1"/>
  <c r="I885"/>
  <c r="I1185"/>
  <c r="F1185"/>
  <c r="J1185" s="1"/>
  <c r="K1185" s="1"/>
  <c r="I1215"/>
  <c r="H588"/>
  <c r="K588" s="1"/>
  <c r="H294"/>
  <c r="I855"/>
  <c r="B773"/>
  <c r="C773" s="1"/>
  <c r="F773" s="1"/>
  <c r="G773" s="1"/>
  <c r="H773" s="1"/>
  <c r="H357"/>
  <c r="K357" s="1"/>
  <c r="H786"/>
  <c r="K786" s="1"/>
  <c r="H918"/>
  <c r="K918" s="1"/>
  <c r="I1056"/>
  <c r="E608"/>
  <c r="F294"/>
  <c r="J294" s="1"/>
  <c r="K294" s="1"/>
  <c r="H1350"/>
  <c r="I624"/>
  <c r="H228"/>
  <c r="H30"/>
  <c r="I924"/>
  <c r="H924"/>
  <c r="J924" s="1"/>
  <c r="H261"/>
  <c r="I261"/>
  <c r="I528"/>
  <c r="H528"/>
  <c r="J528" s="1"/>
  <c r="H1188"/>
  <c r="J1188" s="1"/>
  <c r="I1188"/>
  <c r="H1037"/>
  <c r="H14"/>
  <c r="F1053"/>
  <c r="J1053" s="1"/>
  <c r="K1053" s="1"/>
  <c r="H624"/>
  <c r="E14"/>
  <c r="B1202"/>
  <c r="C1202" s="1"/>
  <c r="F1202" s="1"/>
  <c r="G1202" s="1"/>
  <c r="H1202" s="1"/>
  <c r="I1103"/>
  <c r="H212"/>
  <c r="I212" s="1"/>
  <c r="I390"/>
  <c r="H390"/>
  <c r="K390" s="1"/>
  <c r="F1284"/>
  <c r="J1284" s="1"/>
  <c r="K1284" s="1"/>
  <c r="I1284"/>
  <c r="H1284"/>
  <c r="I1017"/>
  <c r="H1017"/>
  <c r="K1017" s="1"/>
  <c r="I66"/>
  <c r="H66"/>
  <c r="J66" s="1"/>
  <c r="H1116"/>
  <c r="K1116" s="1"/>
  <c r="I1116"/>
  <c r="I162"/>
  <c r="H162"/>
  <c r="F162"/>
  <c r="J162" s="1"/>
  <c r="K162" s="1"/>
  <c r="H1221"/>
  <c r="J1221" s="1"/>
  <c r="I1221"/>
  <c r="H231"/>
  <c r="J231" s="1"/>
  <c r="I231"/>
  <c r="I165"/>
  <c r="H165"/>
  <c r="J165" s="1"/>
  <c r="I756"/>
  <c r="H756"/>
  <c r="F756"/>
  <c r="J756" s="1"/>
  <c r="K756" s="1"/>
  <c r="H1155"/>
  <c r="J1155" s="1"/>
  <c r="I1155"/>
  <c r="I1254"/>
  <c r="H1254"/>
  <c r="J1254" s="1"/>
  <c r="I330"/>
  <c r="H330"/>
  <c r="J330" s="1"/>
  <c r="H1314"/>
  <c r="K1314" s="1"/>
  <c r="I1314"/>
  <c r="H594"/>
  <c r="J594" s="1"/>
  <c r="I594"/>
  <c r="I759"/>
  <c r="H759"/>
  <c r="J759" s="1"/>
  <c r="I858"/>
  <c r="H858"/>
  <c r="J858" s="1"/>
  <c r="H1320"/>
  <c r="J1320" s="1"/>
  <c r="I1320"/>
  <c r="F459"/>
  <c r="J459" s="1"/>
  <c r="K459" s="1"/>
  <c r="I459"/>
  <c r="H459"/>
  <c r="B641"/>
  <c r="C641" s="1"/>
  <c r="F641" s="1"/>
  <c r="G641" s="1"/>
  <c r="H641" s="1"/>
  <c r="I641" s="1"/>
  <c r="B47"/>
  <c r="C47" s="1"/>
  <c r="F47" s="1"/>
  <c r="G47" s="1"/>
  <c r="H47" s="1"/>
  <c r="B575"/>
  <c r="C575" s="1"/>
  <c r="F575" s="1"/>
  <c r="G575" s="1"/>
  <c r="H575" s="1"/>
  <c r="B872"/>
  <c r="C872" s="1"/>
  <c r="F872" s="1"/>
  <c r="G872" s="1"/>
  <c r="H872" s="1"/>
  <c r="I872" s="1"/>
  <c r="H1070"/>
  <c r="I1070" s="1"/>
  <c r="B905"/>
  <c r="C905" s="1"/>
  <c r="F905" s="1"/>
  <c r="G905" s="1"/>
  <c r="H905" s="1"/>
  <c r="I905" s="1"/>
  <c r="E839"/>
  <c r="E47"/>
  <c r="H27"/>
  <c r="K27" s="1"/>
  <c r="I27"/>
  <c r="H825"/>
  <c r="J825" s="1"/>
  <c r="I825"/>
  <c r="F96"/>
  <c r="J96" s="1"/>
  <c r="K96" s="1"/>
  <c r="H96"/>
  <c r="I96"/>
  <c r="H198"/>
  <c r="J198" s="1"/>
  <c r="I198"/>
  <c r="I1122"/>
  <c r="H1122"/>
  <c r="J1122" s="1"/>
  <c r="H324"/>
  <c r="K324" s="1"/>
  <c r="I324"/>
  <c r="H654"/>
  <c r="K654" s="1"/>
  <c r="I654"/>
  <c r="H456"/>
  <c r="K456" s="1"/>
  <c r="E1169"/>
  <c r="I377" l="1"/>
  <c r="J376" s="1"/>
  <c r="I476"/>
  <c r="J475" s="1"/>
  <c r="I707"/>
  <c r="B710" s="1"/>
  <c r="D713" s="1"/>
  <c r="E710" s="1"/>
  <c r="F710" s="1"/>
  <c r="G710" s="1"/>
  <c r="I344"/>
  <c r="I542"/>
  <c r="B545" s="1"/>
  <c r="D548" s="1"/>
  <c r="E545" s="1"/>
  <c r="F545" s="1"/>
  <c r="G545" s="1"/>
  <c r="I1268"/>
  <c r="J1267" s="1"/>
  <c r="I740"/>
  <c r="J739" s="1"/>
  <c r="I575"/>
  <c r="J574" s="1"/>
  <c r="I278"/>
  <c r="B281" s="1"/>
  <c r="D284" s="1"/>
  <c r="E281" s="1"/>
  <c r="F281" s="1"/>
  <c r="G281" s="1"/>
  <c r="I179"/>
  <c r="J178" s="1"/>
  <c r="I113"/>
  <c r="I80"/>
  <c r="B83" s="1"/>
  <c r="D86" s="1"/>
  <c r="E83" s="1"/>
  <c r="F83" s="1"/>
  <c r="G83" s="1"/>
  <c r="B974"/>
  <c r="D977" s="1"/>
  <c r="E974" s="1"/>
  <c r="F974" s="1"/>
  <c r="G974" s="1"/>
  <c r="J970"/>
  <c r="I245"/>
  <c r="B248" s="1"/>
  <c r="D251" s="1"/>
  <c r="E248" s="1"/>
  <c r="F248" s="1"/>
  <c r="G248" s="1"/>
  <c r="I1235"/>
  <c r="J1234" s="1"/>
  <c r="J1003"/>
  <c r="I674"/>
  <c r="B677" s="1"/>
  <c r="D680" s="1"/>
  <c r="E677" s="1"/>
  <c r="F677" s="1"/>
  <c r="G677" s="1"/>
  <c r="I1136"/>
  <c r="I1334"/>
  <c r="J1333" s="1"/>
  <c r="J79"/>
  <c r="J442"/>
  <c r="I608"/>
  <c r="I1202"/>
  <c r="J1399"/>
  <c r="J937"/>
  <c r="B941"/>
  <c r="D944" s="1"/>
  <c r="E941" s="1"/>
  <c r="F941" s="1"/>
  <c r="G941" s="1"/>
  <c r="I1169"/>
  <c r="B1172" s="1"/>
  <c r="D1175" s="1"/>
  <c r="E1172" s="1"/>
  <c r="F1172" s="1"/>
  <c r="G1172" s="1"/>
  <c r="B1304"/>
  <c r="D1307" s="1"/>
  <c r="E1304" s="1"/>
  <c r="F1304" s="1"/>
  <c r="G1304" s="1"/>
  <c r="J706"/>
  <c r="I1037"/>
  <c r="J1036" s="1"/>
  <c r="I773"/>
  <c r="J772" s="1"/>
  <c r="I311"/>
  <c r="B314" s="1"/>
  <c r="D317" s="1"/>
  <c r="E314" s="1"/>
  <c r="F314" s="1"/>
  <c r="G314" s="1"/>
  <c r="J409"/>
  <c r="J1366"/>
  <c r="B1370"/>
  <c r="D1373" s="1"/>
  <c r="E1370" s="1"/>
  <c r="F1370" s="1"/>
  <c r="G1370" s="1"/>
  <c r="B182"/>
  <c r="D185" s="1"/>
  <c r="E182" s="1"/>
  <c r="F182" s="1"/>
  <c r="G182" s="1"/>
  <c r="J145"/>
  <c r="I14"/>
  <c r="J13" s="1"/>
  <c r="J508"/>
  <c r="J211"/>
  <c r="B215"/>
  <c r="B1106"/>
  <c r="D1109" s="1"/>
  <c r="E1106" s="1"/>
  <c r="F1106" s="1"/>
  <c r="G1106" s="1"/>
  <c r="J1102"/>
  <c r="B17"/>
  <c r="D20" s="1"/>
  <c r="E17" s="1"/>
  <c r="F17" s="1"/>
  <c r="G17" s="1"/>
  <c r="I839"/>
  <c r="B842" s="1"/>
  <c r="D845" s="1"/>
  <c r="E842" s="1"/>
  <c r="F842" s="1"/>
  <c r="G842" s="1"/>
  <c r="I47"/>
  <c r="B50" s="1"/>
  <c r="D53" s="1"/>
  <c r="E50" s="1"/>
  <c r="F50" s="1"/>
  <c r="G50" s="1"/>
  <c r="J343"/>
  <c r="B347"/>
  <c r="D350" s="1"/>
  <c r="E347" s="1"/>
  <c r="F347" s="1"/>
  <c r="G347" s="1"/>
  <c r="B644"/>
  <c r="D647" s="1"/>
  <c r="E644" s="1"/>
  <c r="F644" s="1"/>
  <c r="G644" s="1"/>
  <c r="J640"/>
  <c r="J673"/>
  <c r="B908"/>
  <c r="D911" s="1"/>
  <c r="E908" s="1"/>
  <c r="F908" s="1"/>
  <c r="G908" s="1"/>
  <c r="J904"/>
  <c r="J805"/>
  <c r="B809"/>
  <c r="D812" s="1"/>
  <c r="E809" s="1"/>
  <c r="F809" s="1"/>
  <c r="G809" s="1"/>
  <c r="B611"/>
  <c r="D614" s="1"/>
  <c r="E611" s="1"/>
  <c r="F611" s="1"/>
  <c r="G611" s="1"/>
  <c r="J607"/>
  <c r="B479"/>
  <c r="D482" s="1"/>
  <c r="E479" s="1"/>
  <c r="F479" s="1"/>
  <c r="G479" s="1"/>
  <c r="J1069"/>
  <c r="B1073"/>
  <c r="D1076" s="1"/>
  <c r="E1073" s="1"/>
  <c r="F1073" s="1"/>
  <c r="G1073" s="1"/>
  <c r="J871"/>
  <c r="B875"/>
  <c r="D878" s="1"/>
  <c r="E875" s="1"/>
  <c r="F875" s="1"/>
  <c r="G875" s="1"/>
  <c r="B1337" l="1"/>
  <c r="D1340" s="1"/>
  <c r="E1337" s="1"/>
  <c r="F1337" s="1"/>
  <c r="G1337" s="1"/>
  <c r="B380"/>
  <c r="D383" s="1"/>
  <c r="E380" s="1"/>
  <c r="F380" s="1"/>
  <c r="G380" s="1"/>
  <c r="J541"/>
  <c r="B776"/>
  <c r="D779" s="1"/>
  <c r="E776" s="1"/>
  <c r="F776" s="1"/>
  <c r="G776" s="1"/>
  <c r="B1271"/>
  <c r="D1274" s="1"/>
  <c r="E1271" s="1"/>
  <c r="F1271" s="1"/>
  <c r="G1271" s="1"/>
  <c r="B1238"/>
  <c r="D1241" s="1"/>
  <c r="E1238" s="1"/>
  <c r="F1238" s="1"/>
  <c r="G1238" s="1"/>
  <c r="B743"/>
  <c r="D746" s="1"/>
  <c r="E743" s="1"/>
  <c r="F743" s="1"/>
  <c r="G743" s="1"/>
  <c r="B578"/>
  <c r="D581" s="1"/>
  <c r="E578" s="1"/>
  <c r="F578" s="1"/>
  <c r="G578" s="1"/>
  <c r="J277"/>
  <c r="J244"/>
  <c r="J112"/>
  <c r="B116"/>
  <c r="D119" s="1"/>
  <c r="E116" s="1"/>
  <c r="F116" s="1"/>
  <c r="G116" s="1"/>
  <c r="D218"/>
  <c r="E215" s="1"/>
  <c r="F215" s="1"/>
  <c r="G215" s="1"/>
  <c r="B1139"/>
  <c r="D1142" s="1"/>
  <c r="E1139" s="1"/>
  <c r="F1139" s="1"/>
  <c r="G1139" s="1"/>
  <c r="J1135"/>
  <c r="J1168"/>
  <c r="B1205"/>
  <c r="D1208" s="1"/>
  <c r="E1205" s="1"/>
  <c r="F1205" s="1"/>
  <c r="G1205" s="1"/>
  <c r="J1201"/>
  <c r="J46"/>
  <c r="B1040"/>
  <c r="D1043" s="1"/>
  <c r="E1040" s="1"/>
  <c r="F1040" s="1"/>
  <c r="G1040" s="1"/>
  <c r="J310"/>
  <c r="J838"/>
</calcChain>
</file>

<file path=xl/sharedStrings.xml><?xml version="1.0" encoding="utf-8"?>
<sst xmlns="http://schemas.openxmlformats.org/spreadsheetml/2006/main" count="3738" uniqueCount="148">
  <si>
    <t xml:space="preserve">ITEM N°1 </t>
  </si>
  <si>
    <t>Datos</t>
  </si>
  <si>
    <t>fluido</t>
  </si>
  <si>
    <r>
      <t>m</t>
    </r>
    <r>
      <rPr>
        <vertAlign val="subscript"/>
        <sz val="8"/>
        <rFont val="Arial"/>
        <family val="2"/>
      </rPr>
      <t>i</t>
    </r>
    <r>
      <rPr>
        <vertAlign val="superscript"/>
        <sz val="8"/>
        <rFont val="Arial"/>
        <family val="2"/>
      </rPr>
      <t>L</t>
    </r>
    <r>
      <rPr>
        <sz val="8"/>
        <rFont val="Arial"/>
        <family val="2"/>
      </rPr>
      <t>/(lb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</si>
  <si>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m</t>
    </r>
    <r>
      <rPr>
        <vertAlign val="subscript"/>
        <sz val="8"/>
        <rFont val="Arial"/>
        <family val="2"/>
      </rPr>
      <t>i</t>
    </r>
    <r>
      <rPr>
        <vertAlign val="superscript"/>
        <sz val="8"/>
        <rFont val="Arial"/>
        <family val="2"/>
      </rPr>
      <t>V</t>
    </r>
    <r>
      <rPr>
        <sz val="8"/>
        <rFont val="Arial"/>
        <family val="2"/>
      </rPr>
      <t>/(lb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</si>
  <si>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m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>/(lb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</si>
  <si>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V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>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)/V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>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</si>
  <si>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agua</t>
  </si>
  <si>
    <t>solución</t>
  </si>
  <si>
    <r>
      <t>x</t>
    </r>
    <r>
      <rPr>
        <vertAlign val="subscript"/>
        <sz val="8"/>
        <rFont val="Arial"/>
        <family val="2"/>
      </rPr>
      <t>i</t>
    </r>
  </si>
  <si>
    <r>
      <t>x</t>
    </r>
    <r>
      <rPr>
        <vertAlign val="subscript"/>
        <sz val="8"/>
        <rFont val="Arial"/>
        <family val="2"/>
      </rPr>
      <t>f</t>
    </r>
  </si>
  <si>
    <r>
      <t>H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>/(Btu/lb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</si>
  <si>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T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>/(°F)</t>
    </r>
  </si>
  <si>
    <r>
      <t>T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>/(°C)</t>
    </r>
  </si>
  <si>
    <r>
      <t>T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>/(°K)</t>
    </r>
  </si>
  <si>
    <t>ITEM N°2</t>
  </si>
  <si>
    <t>adiabática</t>
  </si>
  <si>
    <t>g</t>
  </si>
  <si>
    <t>PRUEBA N° 2</t>
  </si>
  <si>
    <t>PRUEBA N° 3</t>
  </si>
  <si>
    <t>PRUEBA N° 4</t>
  </si>
  <si>
    <t>PRUEBA N° 5</t>
  </si>
  <si>
    <t>PRUEBA N° 6</t>
  </si>
  <si>
    <t>PRUEBA N° 7</t>
  </si>
  <si>
    <t>PRUEBA N° 8</t>
  </si>
  <si>
    <t>PRUEBA N° 9</t>
  </si>
  <si>
    <t>PRUEBA N° 10</t>
  </si>
  <si>
    <r>
      <t>P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>(lb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>/in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</si>
  <si>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P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>(lb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>/in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</si>
  <si>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V</t>
    </r>
    <r>
      <rPr>
        <vertAlign val="subscript"/>
        <sz val="8"/>
        <rFont val="Arial"/>
        <family val="2"/>
      </rPr>
      <t>i</t>
    </r>
    <r>
      <rPr>
        <vertAlign val="superscript"/>
        <sz val="8"/>
        <rFont val="Arial"/>
        <family val="2"/>
      </rPr>
      <t>L</t>
    </r>
    <r>
      <rPr>
        <sz val="8"/>
        <rFont val="Arial"/>
        <family val="2"/>
      </rPr>
      <t>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</si>
  <si>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V</t>
    </r>
    <r>
      <rPr>
        <vertAlign val="subscript"/>
        <sz val="8"/>
        <rFont val="Arial"/>
        <family val="2"/>
      </rPr>
      <t>i</t>
    </r>
    <r>
      <rPr>
        <vertAlign val="superscript"/>
        <sz val="8"/>
        <rFont val="Arial"/>
        <family val="2"/>
      </rPr>
      <t>V</t>
    </r>
    <r>
      <rPr>
        <sz val="8"/>
        <rFont val="Arial"/>
        <family val="2"/>
      </rPr>
      <t>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</si>
  <si>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U</t>
    </r>
    <r>
      <rPr>
        <vertAlign val="subscript"/>
        <sz val="8"/>
        <rFont val="Arial"/>
        <family val="2"/>
      </rPr>
      <t>i</t>
    </r>
    <r>
      <rPr>
        <vertAlign val="superscript"/>
        <sz val="8"/>
        <rFont val="Arial"/>
        <family val="2"/>
      </rPr>
      <t>L</t>
    </r>
    <r>
      <rPr>
        <sz val="8"/>
        <rFont val="Arial"/>
        <family val="2"/>
      </rPr>
      <t>(Btu/lb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</si>
  <si>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U</t>
    </r>
    <r>
      <rPr>
        <vertAlign val="subscript"/>
        <sz val="8"/>
        <rFont val="Arial"/>
        <family val="2"/>
      </rPr>
      <t>i</t>
    </r>
    <r>
      <rPr>
        <vertAlign val="superscript"/>
        <sz val="8"/>
        <rFont val="Arial"/>
        <family val="2"/>
      </rPr>
      <t>V</t>
    </r>
    <r>
      <rPr>
        <sz val="8"/>
        <rFont val="Arial"/>
        <family val="2"/>
      </rPr>
      <t>(Btu/lb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</si>
  <si>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V</t>
    </r>
    <r>
      <rPr>
        <vertAlign val="subscript"/>
        <sz val="8"/>
        <rFont val="Arial"/>
        <family val="2"/>
      </rPr>
      <t>i</t>
    </r>
    <r>
      <rPr>
        <vertAlign val="superscript"/>
        <sz val="8"/>
        <rFont val="Arial"/>
        <family val="2"/>
      </rPr>
      <t>L</t>
    </r>
    <r>
      <rPr>
        <sz val="8"/>
        <rFont val="Arial"/>
        <family val="2"/>
      </rPr>
      <t>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</si>
  <si>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V</t>
    </r>
    <r>
      <rPr>
        <vertAlign val="subscript"/>
        <sz val="8"/>
        <rFont val="Arial"/>
        <family val="2"/>
      </rPr>
      <t>i</t>
    </r>
    <r>
      <rPr>
        <vertAlign val="superscript"/>
        <sz val="8"/>
        <rFont val="Arial"/>
        <family val="2"/>
      </rPr>
      <t>V</t>
    </r>
    <r>
      <rPr>
        <sz val="8"/>
        <rFont val="Arial"/>
        <family val="2"/>
      </rPr>
      <t>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</si>
  <si>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V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>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</si>
  <si>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V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>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</si>
  <si>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U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>(Btu/lb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</si>
  <si>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V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>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</si>
  <si>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U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>(Btu/lb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</si>
  <si>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H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>(Btu/lb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</si>
  <si>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t>W(KJ)</t>
  </si>
  <si>
    <r>
      <t>V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</si>
  <si>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(bar)</t>
    </r>
  </si>
  <si>
    <r>
      <t>V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</si>
  <si>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P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(bar)</t>
    </r>
  </si>
  <si>
    <t>n(mol)</t>
  </si>
  <si>
    <r>
      <t>C</t>
    </r>
    <r>
      <rPr>
        <vertAlign val="subscript"/>
        <sz val="8"/>
        <rFont val="Arial"/>
        <family val="2"/>
      </rPr>
      <t>P</t>
    </r>
    <r>
      <rPr>
        <sz val="8"/>
        <rFont val="Arial"/>
      </rPr>
      <t>(R)</t>
    </r>
  </si>
  <si>
    <r>
      <t>C</t>
    </r>
    <r>
      <rPr>
        <vertAlign val="subscript"/>
        <sz val="8"/>
        <rFont val="Arial"/>
        <family val="2"/>
      </rPr>
      <t>V</t>
    </r>
    <r>
      <rPr>
        <sz val="8"/>
        <rFont val="Arial"/>
      </rPr>
      <t>(R)</t>
    </r>
  </si>
  <si>
    <t>expansión a</t>
  </si>
  <si>
    <t>V constante</t>
  </si>
  <si>
    <t>T constante</t>
  </si>
  <si>
    <t>expansión</t>
  </si>
  <si>
    <r>
      <t>T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(°K)</t>
    </r>
  </si>
  <si>
    <r>
      <t>T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(°K)</t>
    </r>
  </si>
  <si>
    <t>Q(KJ)</t>
  </si>
  <si>
    <r>
      <t>D</t>
    </r>
    <r>
      <rPr>
        <sz val="8"/>
        <rFont val="Arial"/>
        <family val="2"/>
      </rPr>
      <t>H(KJ)</t>
    </r>
  </si>
  <si>
    <r>
      <t>D</t>
    </r>
    <r>
      <rPr>
        <sz val="8"/>
        <rFont val="Arial"/>
        <family val="2"/>
      </rPr>
      <t>U(KJ)</t>
    </r>
  </si>
  <si>
    <t>solución a</t>
  </si>
  <si>
    <t>solución b</t>
  </si>
  <si>
    <t>solución c</t>
  </si>
  <si>
    <t>PRUEBA Nº1</t>
  </si>
  <si>
    <r>
      <t>H</t>
    </r>
    <r>
      <rPr>
        <vertAlign val="subscript"/>
        <sz val="8"/>
        <rFont val="Arial"/>
        <family val="2"/>
      </rPr>
      <t>i</t>
    </r>
    <r>
      <rPr>
        <vertAlign val="superscript"/>
        <sz val="8"/>
        <rFont val="Arial"/>
        <family val="2"/>
      </rPr>
      <t>L</t>
    </r>
    <r>
      <rPr>
        <sz val="8"/>
        <rFont val="Arial"/>
        <family val="2"/>
      </rPr>
      <t>(Btu/lb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</si>
  <si>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H</t>
    </r>
    <r>
      <rPr>
        <vertAlign val="subscript"/>
        <sz val="8"/>
        <rFont val="Arial"/>
        <family val="2"/>
      </rPr>
      <t>i</t>
    </r>
    <r>
      <rPr>
        <vertAlign val="superscript"/>
        <sz val="8"/>
        <rFont val="Arial"/>
        <family val="2"/>
      </rPr>
      <t>V</t>
    </r>
    <r>
      <rPr>
        <sz val="8"/>
        <rFont val="Arial"/>
        <family val="2"/>
      </rPr>
      <t>(Btu/lb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</si>
  <si>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t>PRUEBA N° 11</t>
  </si>
  <si>
    <t>PRUEBA N° 12</t>
  </si>
  <si>
    <t>PRUEBA N° 13</t>
  </si>
  <si>
    <t>PRUEBA N° 14</t>
  </si>
  <si>
    <t>PRUEBA N° 15</t>
  </si>
  <si>
    <t>PRUEBA N° 16</t>
  </si>
  <si>
    <t>PRUEBA N° 17</t>
  </si>
  <si>
    <t>PRUEBA N° 18</t>
  </si>
  <si>
    <t>PRUEBA N° 19</t>
  </si>
  <si>
    <t>PRUEBA N° 20</t>
  </si>
  <si>
    <t>PRUEBA N° 21</t>
  </si>
  <si>
    <t>PRUEBA N° 22</t>
  </si>
  <si>
    <t>PRUEBA N° 23</t>
  </si>
  <si>
    <t>PRUEBA N° 24</t>
  </si>
  <si>
    <t>PRUEBA N° 25</t>
  </si>
  <si>
    <t>PRUEBA N° 26</t>
  </si>
  <si>
    <t>PRUEBA N° 27</t>
  </si>
  <si>
    <t>PRUEBA N° 28</t>
  </si>
  <si>
    <t>PRUEBA N° 29</t>
  </si>
  <si>
    <t>PRUEBA N° 30</t>
  </si>
  <si>
    <t>PRUEBA N° 31</t>
  </si>
  <si>
    <t>PRUEBA N° 32</t>
  </si>
  <si>
    <t>PRUEBA N° 33</t>
  </si>
  <si>
    <t>PRUEBA N° 35</t>
  </si>
  <si>
    <t>PRUEBA N° 36</t>
  </si>
  <si>
    <t>PRUEBA N° 37</t>
  </si>
  <si>
    <t>PRUEBA N° 38</t>
  </si>
  <si>
    <t>PRUEBA N° 39</t>
  </si>
  <si>
    <t>PRUEBA N° 40</t>
  </si>
  <si>
    <t>PRUEBA N° 41</t>
  </si>
  <si>
    <t>PRUEBA N° 34</t>
  </si>
  <si>
    <t>PRUEBA N° 42</t>
  </si>
  <si>
    <t>PRUEBA N° 43</t>
  </si>
  <si>
    <t>DATOS</t>
  </si>
  <si>
    <t>PRUEBA N°1</t>
  </si>
  <si>
    <t>PRUEBA N°2</t>
  </si>
  <si>
    <t>PRUEBA N°3</t>
  </si>
  <si>
    <t>PRUEBA N°4</t>
  </si>
  <si>
    <t>PRUEBA N°5</t>
  </si>
  <si>
    <t>PRUEBA N°6</t>
  </si>
  <si>
    <t>PRUEBA N°7</t>
  </si>
  <si>
    <t>PRUEBA N°8</t>
  </si>
  <si>
    <t>PRUEBA N°9</t>
  </si>
  <si>
    <t>PRUEBA N°10</t>
  </si>
  <si>
    <t>PRUEBA N°11</t>
  </si>
  <si>
    <t>PRUEBA N°12</t>
  </si>
  <si>
    <t>PRUEBA N°13</t>
  </si>
  <si>
    <t>PRUEBA N°14</t>
  </si>
  <si>
    <t>PRUEBA N°15</t>
  </si>
  <si>
    <t>PRUEBA N°16</t>
  </si>
  <si>
    <t>PRUEBA N°17</t>
  </si>
  <si>
    <t>PRUEBA N°18</t>
  </si>
  <si>
    <t>PRUEBA N°19</t>
  </si>
  <si>
    <t>PRUEBA N°20</t>
  </si>
  <si>
    <t>PRUEBA N°21</t>
  </si>
  <si>
    <t>PRUEBA N°22</t>
  </si>
  <si>
    <t>PRUEBA N°23</t>
  </si>
  <si>
    <t>PRUEBA N°24</t>
  </si>
  <si>
    <t>PRUEBA N°25</t>
  </si>
  <si>
    <t>PRUEBA N°26</t>
  </si>
  <si>
    <t>PRUEBA N°27</t>
  </si>
  <si>
    <t>PRUEBA N°28</t>
  </si>
  <si>
    <t>PRUEBA N°29</t>
  </si>
  <si>
    <t>PRUEBA N°30</t>
  </si>
  <si>
    <t>PRUEBA N°31</t>
  </si>
  <si>
    <t>PRUEBA N°32</t>
  </si>
  <si>
    <t>PRUEBA N°33</t>
  </si>
  <si>
    <t>PRUEBA N°34</t>
  </si>
  <si>
    <t>PRUEBA N°35</t>
  </si>
  <si>
    <t>PRUEBA N°36</t>
  </si>
  <si>
    <t>PRUEBA N°37</t>
  </si>
  <si>
    <t>PRUEBA N°38</t>
  </si>
  <si>
    <t>PRUEBA N°39</t>
  </si>
  <si>
    <t>PRUEBA N°40</t>
  </si>
  <si>
    <t>PRUEBA N°41</t>
  </si>
  <si>
    <t>PRUEBA N°42</t>
  </si>
  <si>
    <t>PRUEBA N°43</t>
  </si>
  <si>
    <t>PRUEBA N°44</t>
  </si>
  <si>
    <t>PRUEBA N°45</t>
  </si>
  <si>
    <t>PRUEBA N°46</t>
  </si>
  <si>
    <t>PRUEBA N°47</t>
  </si>
  <si>
    <t>PRUEBA N°48</t>
  </si>
  <si>
    <t>PRUEBA N°49</t>
  </si>
  <si>
    <t>PRUEBA N°50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</si>
</sst>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\ ?/2"/>
  </numFmts>
  <fonts count="10">
    <font>
      <sz val="10"/>
      <name val="Arial"/>
    </font>
    <font>
      <sz val="8"/>
      <name val="Arial"/>
      <family val="2"/>
    </font>
    <font>
      <sz val="7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sz val="8"/>
      <name val="Arial"/>
    </font>
    <font>
      <sz val="8"/>
      <name val="Symbol"/>
      <family val="1"/>
      <charset val="2"/>
    </font>
    <font>
      <sz val="10"/>
      <name val="Arial"/>
      <family val="2"/>
    </font>
    <font>
      <sz val="7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0" xfId="0" applyFont="1"/>
    <xf numFmtId="165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PE"/>
  <c:chart>
    <c:plotArea>
      <c:layout>
        <c:manualLayout>
          <c:layoutTarget val="inner"/>
          <c:xMode val="edge"/>
          <c:yMode val="edge"/>
          <c:x val="1.0341261633919354E-2"/>
          <c:y val="1.6949152542372881E-2"/>
          <c:w val="0.97414684591520151"/>
          <c:h val="0.96610169491525422"/>
        </c:manualLayout>
      </c:layout>
      <c:barChart>
        <c:barDir val="col"/>
        <c:grouping val="clustered"/>
        <c:axId val="103031552"/>
        <c:axId val="103033088"/>
      </c:barChart>
      <c:catAx>
        <c:axId val="103031552"/>
        <c:scaling>
          <c:orientation val="minMax"/>
        </c:scaling>
        <c:axPos val="b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3033088"/>
        <c:crosses val="autoZero"/>
        <c:auto val="1"/>
        <c:lblAlgn val="ctr"/>
        <c:lblOffset val="100"/>
        <c:tickMarkSkip val="1"/>
      </c:catAx>
      <c:valAx>
        <c:axId val="103033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3031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9586349534643226"/>
          <c:y val="0.5"/>
          <c:w val="0"/>
          <c:h val="1.6949152542373735E-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" footer="0"/>
  <pageSetup paperSize="9" orientation="landscape" copies="14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</cdr:x>
      <cdr:y>0.25475</cdr:y>
    </cdr:from>
    <cdr:to>
      <cdr:x>0.28</cdr:x>
      <cdr:y>0.8</cdr:y>
    </cdr:to>
    <cdr:sp macro="" textlink="">
      <cdr:nvSpPr>
        <cdr:cNvPr id="102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578989" y="1435846"/>
          <a:ext cx="0" cy="30683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0.28</cdr:x>
      <cdr:y>0.8</cdr:y>
    </cdr:from>
    <cdr:to>
      <cdr:x>0.777</cdr:x>
      <cdr:y>0.8</cdr:y>
    </cdr:to>
    <cdr:sp macro="" textlink="">
      <cdr:nvSpPr>
        <cdr:cNvPr id="10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578989" y="4504230"/>
          <a:ext cx="457770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0.361</cdr:x>
      <cdr:y>0.09875</cdr:y>
    </cdr:from>
    <cdr:to>
      <cdr:x>0.97975</cdr:x>
      <cdr:y>0.711</cdr:y>
    </cdr:to>
    <cdr:sp macro="" textlink="">
      <cdr:nvSpPr>
        <cdr:cNvPr id="1028" name="Arc 4"/>
        <cdr:cNvSpPr>
          <a:spLocks xmlns:a="http://schemas.openxmlformats.org/drawingml/2006/main"/>
        </cdr:cNvSpPr>
      </cdr:nvSpPr>
      <cdr:spPr bwMode="auto">
        <a:xfrm xmlns:a="http://schemas.openxmlformats.org/drawingml/2006/main" flipH="1" flipV="1">
          <a:off x="3325054" y="556355"/>
          <a:ext cx="5699105" cy="3447717"/>
        </a:xfrm>
        <a:custGeom xmlns:a="http://schemas.openxmlformats.org/drawingml/2006/main">
          <a:avLst/>
          <a:gdLst>
            <a:gd name="G0" fmla="+- 0 0 0"/>
            <a:gd name="G1" fmla="+- 19124 0 0"/>
            <a:gd name="G2" fmla="+- 21600 0 0"/>
            <a:gd name="T0" fmla="*/ 10041 w 20485"/>
            <a:gd name="T1" fmla="*/ 0 h 19124"/>
            <a:gd name="T2" fmla="*/ 20485 w 20485"/>
            <a:gd name="T3" fmla="*/ 12274 h 19124"/>
            <a:gd name="T4" fmla="*/ 0 w 20485"/>
            <a:gd name="T5" fmla="*/ 19124 h 1912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0485" h="19124" fill="none" extrusionOk="0">
              <a:moveTo>
                <a:pt x="10041" y="-1"/>
              </a:moveTo>
              <a:cubicBezTo>
                <a:pt x="14975" y="2590"/>
                <a:pt x="18717" y="6988"/>
                <a:pt x="20485" y="12273"/>
              </a:cubicBezTo>
            </a:path>
            <a:path w="20485" h="19124" stroke="0" extrusionOk="0">
              <a:moveTo>
                <a:pt x="10041" y="-1"/>
              </a:moveTo>
              <a:cubicBezTo>
                <a:pt x="14975" y="2590"/>
                <a:pt x="18717" y="6988"/>
                <a:pt x="20485" y="12273"/>
              </a:cubicBezTo>
              <a:lnTo>
                <a:pt x="0" y="19124"/>
              </a:lnTo>
              <a:close/>
            </a:path>
          </a:pathLst>
        </a:custGeom>
        <a:noFill xmlns:a="http://schemas.openxmlformats.org/drawingml/2006/main"/>
        <a:ln xmlns:a="http://schemas.openxmlformats.org/drawingml/2006/main" w="9525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0.28</cdr:x>
      <cdr:y>0.3175</cdr:y>
    </cdr:from>
    <cdr:to>
      <cdr:x>0.359</cdr:x>
      <cdr:y>0.3175</cdr:y>
    </cdr:to>
    <cdr:sp macro="" textlink="">
      <cdr:nvSpPr>
        <cdr:cNvPr id="103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578989" y="1784271"/>
          <a:ext cx="72764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0.28</cdr:x>
      <cdr:y>0.712</cdr:y>
    </cdr:from>
    <cdr:to>
      <cdr:x>0.6805</cdr:x>
      <cdr:y>0.712</cdr:y>
    </cdr:to>
    <cdr:sp macro="" textlink="">
      <cdr:nvSpPr>
        <cdr:cNvPr id="103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578989" y="4009692"/>
          <a:ext cx="368887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0.359</cdr:x>
      <cdr:y>0.31675</cdr:y>
    </cdr:from>
    <cdr:to>
      <cdr:x>0.359</cdr:x>
      <cdr:y>0.712</cdr:y>
    </cdr:to>
    <cdr:sp macro="" textlink="">
      <cdr:nvSpPr>
        <cdr:cNvPr id="103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06632" y="1784271"/>
          <a:ext cx="0" cy="222542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FF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0.35225</cdr:x>
      <cdr:y>0.19325</cdr:y>
    </cdr:from>
    <cdr:to>
      <cdr:x>0.97</cdr:x>
      <cdr:y>0.741</cdr:y>
    </cdr:to>
    <cdr:sp macro="" textlink="">
      <cdr:nvSpPr>
        <cdr:cNvPr id="1033" name="Arc 9"/>
        <cdr:cNvSpPr>
          <a:spLocks xmlns:a="http://schemas.openxmlformats.org/drawingml/2006/main"/>
        </cdr:cNvSpPr>
      </cdr:nvSpPr>
      <cdr:spPr bwMode="auto">
        <a:xfrm xmlns:a="http://schemas.openxmlformats.org/drawingml/2006/main" rot="603468" flipH="1" flipV="1">
          <a:off x="3244460" y="1088827"/>
          <a:ext cx="5689895" cy="3083837"/>
        </a:xfrm>
        <a:custGeom xmlns:a="http://schemas.openxmlformats.org/drawingml/2006/main">
          <a:avLst/>
          <a:gdLst>
            <a:gd name="G0" fmla="+- 0 0 0"/>
            <a:gd name="G1" fmla="+- 17146 0 0"/>
            <a:gd name="G2" fmla="+- 21600 0 0"/>
            <a:gd name="T0" fmla="*/ 13137 w 20485"/>
            <a:gd name="T1" fmla="*/ 0 h 17146"/>
            <a:gd name="T2" fmla="*/ 20485 w 20485"/>
            <a:gd name="T3" fmla="*/ 10296 h 17146"/>
            <a:gd name="T4" fmla="*/ 0 w 20485"/>
            <a:gd name="T5" fmla="*/ 17146 h 1714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0485" h="17146" fill="none" extrusionOk="0">
              <a:moveTo>
                <a:pt x="13136" y="0"/>
              </a:moveTo>
              <a:cubicBezTo>
                <a:pt x="16558" y="2621"/>
                <a:pt x="19117" y="6207"/>
                <a:pt x="20485" y="10295"/>
              </a:cubicBezTo>
            </a:path>
            <a:path w="20485" h="17146" stroke="0" extrusionOk="0">
              <a:moveTo>
                <a:pt x="13136" y="0"/>
              </a:moveTo>
              <a:cubicBezTo>
                <a:pt x="16558" y="2621"/>
                <a:pt x="19117" y="6207"/>
                <a:pt x="20485" y="10295"/>
              </a:cubicBezTo>
              <a:lnTo>
                <a:pt x="0" y="17146"/>
              </a:lnTo>
              <a:close/>
            </a:path>
          </a:pathLst>
        </a:custGeom>
        <a:noFill xmlns:a="http://schemas.openxmlformats.org/drawingml/2006/main"/>
        <a:ln xmlns:a="http://schemas.openxmlformats.org/drawingml/2006/main" w="9525">
          <a:solidFill>
            <a:srgbClr val="008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0.34625</cdr:x>
      <cdr:y>0.28075</cdr:y>
    </cdr:from>
    <cdr:to>
      <cdr:x>0.3755</cdr:x>
      <cdr:y>0.33</cdr:y>
    </cdr:to>
    <cdr:sp macro="" textlink="">
      <cdr:nvSpPr>
        <cdr:cNvPr id="1034" name="Oval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9196" y="1577745"/>
          <a:ext cx="269412" cy="27677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0.34625</cdr:x>
      <cdr:y>0.71025</cdr:y>
    </cdr:from>
    <cdr:to>
      <cdr:x>0.3755</cdr:x>
      <cdr:y>0.76025</cdr:y>
    </cdr:to>
    <cdr:sp macro="" textlink="">
      <cdr:nvSpPr>
        <cdr:cNvPr id="1035" name="Oval 1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9196" y="3998452"/>
          <a:ext cx="269412" cy="28239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0.5305</cdr:x>
      <cdr:y>0.71025</cdr:y>
    </cdr:from>
    <cdr:to>
      <cdr:x>0.55875</cdr:x>
      <cdr:y>0.76025</cdr:y>
    </cdr:to>
    <cdr:sp macro="" textlink="">
      <cdr:nvSpPr>
        <cdr:cNvPr id="1036" name="Oval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86263" y="3998452"/>
          <a:ext cx="260202" cy="28239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0.666</cdr:x>
      <cdr:y>0.71025</cdr:y>
    </cdr:from>
    <cdr:to>
      <cdr:x>0.69525</cdr:x>
      <cdr:y>0.76025</cdr:y>
    </cdr:to>
    <cdr:sp macro="" textlink="">
      <cdr:nvSpPr>
        <cdr:cNvPr id="1037" name="Oval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4310" y="3998452"/>
          <a:ext cx="269412" cy="28239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0.24125</cdr:x>
      <cdr:y>0.44875</cdr:y>
    </cdr:from>
    <cdr:to>
      <cdr:x>0.27025</cdr:x>
      <cdr:y>0.49875</cdr:y>
    </cdr:to>
    <cdr:sp macro="" textlink="">
      <cdr:nvSpPr>
        <cdr:cNvPr id="1038" name="Oval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2075" y="2527483"/>
          <a:ext cx="267110" cy="28239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cdr:txBody>
    </cdr:sp>
  </cdr:relSizeAnchor>
  <cdr:relSizeAnchor xmlns:cdr="http://schemas.openxmlformats.org/drawingml/2006/chartDrawing">
    <cdr:from>
      <cdr:x>0.53825</cdr:x>
      <cdr:y>0.8145</cdr:y>
    </cdr:from>
    <cdr:to>
      <cdr:x>0.5655</cdr:x>
      <cdr:y>0.86425</cdr:y>
    </cdr:to>
    <cdr:sp macro="" textlink="">
      <cdr:nvSpPr>
        <cdr:cNvPr id="1039" name="Oval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7646" y="4585716"/>
          <a:ext cx="250991" cy="280988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cdr:txBody>
    </cdr:sp>
  </cdr:relSizeAnchor>
  <cdr:relSizeAnchor xmlns:cdr="http://schemas.openxmlformats.org/drawingml/2006/chartDrawing">
    <cdr:from>
      <cdr:x>0.47875</cdr:x>
      <cdr:y>0.11275</cdr:y>
    </cdr:from>
    <cdr:to>
      <cdr:x>0.622</cdr:x>
      <cdr:y>0.156</cdr:y>
    </cdr:to>
    <cdr:sp macro="" textlink="">
      <cdr:nvSpPr>
        <cdr:cNvPr id="1040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09611" y="633627"/>
          <a:ext cx="1319429" cy="24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ITEM Nº2</a:t>
          </a:r>
        </a:p>
      </cdr:txBody>
    </cdr:sp>
  </cdr:relSizeAnchor>
  <cdr:relSizeAnchor xmlns:cdr="http://schemas.openxmlformats.org/drawingml/2006/chartDrawing">
    <cdr:from>
      <cdr:x>0.33075</cdr:x>
      <cdr:y>0.50875</cdr:y>
    </cdr:from>
    <cdr:to>
      <cdr:x>0.359</cdr:x>
      <cdr:y>0.55875</cdr:y>
    </cdr:to>
    <cdr:sp macro="" textlink="">
      <cdr:nvSpPr>
        <cdr:cNvPr id="1041" name="Oval 1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6431" y="2864668"/>
          <a:ext cx="260201" cy="28239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0.4885</cdr:x>
      <cdr:y>0.50875</cdr:y>
    </cdr:from>
    <cdr:to>
      <cdr:x>0.516</cdr:x>
      <cdr:y>0.55875</cdr:y>
    </cdr:to>
    <cdr:sp macro="" textlink="">
      <cdr:nvSpPr>
        <cdr:cNvPr id="1042" name="Oval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9415" y="2864668"/>
          <a:ext cx="253293" cy="28239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0.4135</cdr:x>
      <cdr:y>0.545</cdr:y>
    </cdr:from>
    <cdr:to>
      <cdr:x>0.44075</cdr:x>
      <cdr:y>0.59525</cdr:y>
    </cdr:to>
    <cdr:sp macro="" textlink="">
      <cdr:nvSpPr>
        <cdr:cNvPr id="1043" name="Oval 1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8614" y="3069788"/>
          <a:ext cx="250991" cy="28239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35"/>
  <sheetViews>
    <sheetView tabSelected="1" workbookViewId="0"/>
  </sheetViews>
  <sheetFormatPr baseColWidth="10" defaultRowHeight="12.75"/>
  <cols>
    <col min="1" max="1" width="11.42578125" style="1"/>
    <col min="11" max="11" width="10.7109375" customWidth="1"/>
  </cols>
  <sheetData>
    <row r="2" spans="1:11">
      <c r="A2" s="8" t="s">
        <v>61</v>
      </c>
    </row>
    <row r="3" spans="1:11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1" t="s">
        <v>1</v>
      </c>
      <c r="B4" s="1" t="s">
        <v>2</v>
      </c>
      <c r="C4" s="1" t="s">
        <v>3</v>
      </c>
      <c r="D4" s="1" t="s">
        <v>4</v>
      </c>
      <c r="E4" s="1" t="s">
        <v>28</v>
      </c>
      <c r="F4" s="1" t="s">
        <v>5</v>
      </c>
      <c r="G4" s="1" t="s">
        <v>27</v>
      </c>
      <c r="H4" s="1" t="s">
        <v>6</v>
      </c>
      <c r="J4" s="2"/>
      <c r="K4" s="2"/>
    </row>
    <row r="5" spans="1:11">
      <c r="B5" s="1" t="s">
        <v>7</v>
      </c>
      <c r="C5" s="7">
        <v>30</v>
      </c>
      <c r="D5" s="7">
        <v>3</v>
      </c>
      <c r="E5" s="7">
        <v>248</v>
      </c>
      <c r="F5" s="7">
        <v>14</v>
      </c>
      <c r="G5" s="7">
        <v>280</v>
      </c>
      <c r="H5" s="7">
        <v>5.8</v>
      </c>
      <c r="I5" s="2"/>
      <c r="J5" s="2"/>
      <c r="K5" s="2"/>
    </row>
    <row r="6" spans="1:11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>
      <c r="A7" s="1" t="s">
        <v>8</v>
      </c>
      <c r="B7" s="1" t="s">
        <v>28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62</v>
      </c>
      <c r="I7" s="1" t="s">
        <v>63</v>
      </c>
      <c r="J7" s="1" t="s">
        <v>33</v>
      </c>
      <c r="K7" s="1" t="s">
        <v>34</v>
      </c>
    </row>
    <row r="8" spans="1:11">
      <c r="B8" s="2">
        <f>E5</f>
        <v>248</v>
      </c>
      <c r="C8" s="2">
        <v>247.26</v>
      </c>
      <c r="D8" s="2">
        <v>1.864E-2</v>
      </c>
      <c r="E8" s="2">
        <v>1.863</v>
      </c>
      <c r="F8" s="2">
        <v>374.24</v>
      </c>
      <c r="G8" s="2">
        <v>1115.7</v>
      </c>
      <c r="H8" s="2">
        <v>375.09</v>
      </c>
      <c r="I8" s="2">
        <v>1201</v>
      </c>
      <c r="J8" s="2">
        <f>D11*C5</f>
        <v>0.55799999999999994</v>
      </c>
      <c r="K8" s="2">
        <f>E11*D5</f>
        <v>5.5737000000000005</v>
      </c>
    </row>
    <row r="9" spans="1:11">
      <c r="B9" s="2"/>
      <c r="C9" s="2">
        <v>261.64999999999998</v>
      </c>
      <c r="D9" s="2">
        <v>1.8710000000000001E-2</v>
      </c>
      <c r="E9" s="2">
        <v>1.7633000000000001</v>
      </c>
      <c r="F9" s="2">
        <v>379.61</v>
      </c>
      <c r="G9" s="2">
        <v>1116.2</v>
      </c>
      <c r="H9" s="2">
        <v>380.52</v>
      </c>
      <c r="I9" s="2">
        <v>1201.5999999999999</v>
      </c>
      <c r="J9" s="2"/>
      <c r="K9" s="2"/>
    </row>
    <row r="10" spans="1:11">
      <c r="B10" s="2"/>
      <c r="C10" s="2">
        <f t="shared" ref="C10:I10" si="0">C8-C9</f>
        <v>-14.389999999999986</v>
      </c>
      <c r="D10" s="2">
        <f t="shared" si="0"/>
        <v>-7.0000000000000617E-5</v>
      </c>
      <c r="E10" s="2">
        <f t="shared" si="0"/>
        <v>9.96999999999999E-2</v>
      </c>
      <c r="F10" s="2">
        <f t="shared" si="0"/>
        <v>-5.3700000000000045</v>
      </c>
      <c r="G10" s="2">
        <f t="shared" si="0"/>
        <v>-0.5</v>
      </c>
      <c r="H10" s="2">
        <f t="shared" si="0"/>
        <v>-5.4300000000000068</v>
      </c>
      <c r="I10" s="2">
        <f t="shared" si="0"/>
        <v>-0.59999999999990905</v>
      </c>
      <c r="J10" s="2"/>
      <c r="K10" s="2"/>
    </row>
    <row r="11" spans="1:11">
      <c r="B11" s="2"/>
      <c r="C11" s="2"/>
      <c r="D11" s="2">
        <f>ROUND(D8+(D10/C10)*(B8-C8),4)</f>
        <v>1.8599999999999998E-2</v>
      </c>
      <c r="E11" s="2">
        <f>ROUND(E8+(E10/C10)*(B8-C8),4)</f>
        <v>1.8579000000000001</v>
      </c>
      <c r="F11" s="2">
        <f>ROUND(F8+(F10/C10)*(B8-C8),2)</f>
        <v>374.52</v>
      </c>
      <c r="G11" s="2">
        <f>ROUND(G8+(G10/C10)*(B8-C8),1)</f>
        <v>1115.7</v>
      </c>
      <c r="H11" s="2">
        <f>ROUND(H8+(H10/C10)*(B8-C8),1)</f>
        <v>375.4</v>
      </c>
      <c r="I11" s="2">
        <f>ROUND(I8+(I10/C10)*(B8-C8),1)</f>
        <v>1201</v>
      </c>
      <c r="J11" s="2"/>
      <c r="K11" s="2"/>
    </row>
    <row r="12" spans="1:11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B13" s="1" t="s">
        <v>35</v>
      </c>
      <c r="C13" s="1" t="s">
        <v>36</v>
      </c>
      <c r="D13" s="1" t="s">
        <v>9</v>
      </c>
      <c r="E13" s="1" t="s">
        <v>37</v>
      </c>
      <c r="F13" s="1" t="s">
        <v>38</v>
      </c>
      <c r="G13" s="1" t="s">
        <v>10</v>
      </c>
      <c r="H13" s="1" t="s">
        <v>39</v>
      </c>
      <c r="I13" s="1" t="s">
        <v>40</v>
      </c>
      <c r="J13" s="21" t="str">
        <f>IF(I14&gt;H11,IF(I14&lt;I11,"vapor saturado","vapor recalentado"),"vapor saturado")</f>
        <v>vapor recalentado</v>
      </c>
      <c r="K13" s="22"/>
    </row>
    <row r="14" spans="1:11">
      <c r="B14" s="2">
        <f>J8+K8</f>
        <v>6.1317000000000004</v>
      </c>
      <c r="C14" s="2">
        <f>H5*B14</f>
        <v>35.563859999999998</v>
      </c>
      <c r="D14" s="2">
        <f>ROUND((D5/(C5+D5)),4)</f>
        <v>9.0899999999999995E-2</v>
      </c>
      <c r="E14" s="2">
        <f>ROUND((1-D14)*F11+G11*D14,2)</f>
        <v>441.89</v>
      </c>
      <c r="F14" s="2">
        <f>ROUND((C14/(C5+D5+F5)),4)</f>
        <v>0.75670000000000004</v>
      </c>
      <c r="G14" s="2">
        <f>ROUND(((F14-D11)/(E11-D11)),4)</f>
        <v>0.40129999999999999</v>
      </c>
      <c r="H14" s="2">
        <f>ROUND((1-G14)*F11+G11*G14,2)</f>
        <v>671.96</v>
      </c>
      <c r="I14" s="2">
        <f>ROUND((((C5+D5)/F5)*(H14-E14)+H14),1)</f>
        <v>1214.3</v>
      </c>
      <c r="K14" s="4"/>
    </row>
    <row r="15" spans="1:11">
      <c r="B15" s="2"/>
      <c r="C15" s="2"/>
      <c r="D15" s="2"/>
      <c r="E15" s="2"/>
      <c r="F15" s="2"/>
      <c r="G15" s="2"/>
      <c r="H15" s="2"/>
      <c r="I15" s="4"/>
      <c r="J15" s="2"/>
      <c r="K15" s="2"/>
    </row>
    <row r="16" spans="1:11">
      <c r="B16" s="1" t="s">
        <v>11</v>
      </c>
      <c r="C16" s="1" t="s">
        <v>11</v>
      </c>
      <c r="D16" s="1" t="s">
        <v>12</v>
      </c>
      <c r="E16" s="18" t="s">
        <v>12</v>
      </c>
      <c r="F16" s="18" t="s">
        <v>13</v>
      </c>
      <c r="G16" s="18" t="s">
        <v>14</v>
      </c>
      <c r="H16" s="1"/>
      <c r="I16" s="1"/>
      <c r="J16" s="2"/>
      <c r="K16" s="2"/>
    </row>
    <row r="17" spans="1:11">
      <c r="B17" s="2">
        <f>I14</f>
        <v>1214.3</v>
      </c>
      <c r="C17" s="2">
        <v>1208.5999999999999</v>
      </c>
      <c r="D17" s="2">
        <v>420</v>
      </c>
      <c r="E17" s="17">
        <f>D20</f>
        <v>428</v>
      </c>
      <c r="F17" s="17">
        <f>ROUND((E17-32)/1.8,0)</f>
        <v>220</v>
      </c>
      <c r="G17" s="17">
        <f>ROUND(F17+273.15,0)</f>
        <v>493</v>
      </c>
      <c r="H17" s="2"/>
      <c r="I17" s="2"/>
      <c r="J17" s="2"/>
      <c r="K17" s="2"/>
    </row>
    <row r="18" spans="1:11">
      <c r="B18" s="2"/>
      <c r="C18" s="2">
        <v>1222.2</v>
      </c>
      <c r="D18" s="2">
        <v>440</v>
      </c>
      <c r="E18" s="2"/>
      <c r="F18" s="2"/>
      <c r="G18" s="2"/>
      <c r="H18" s="2"/>
      <c r="I18" s="2"/>
      <c r="J18" s="2"/>
      <c r="K18" s="2"/>
    </row>
    <row r="19" spans="1:11">
      <c r="B19" s="2"/>
      <c r="C19" s="2">
        <f>C17-C18</f>
        <v>-13.600000000000136</v>
      </c>
      <c r="D19" s="2">
        <f>D17-D18</f>
        <v>-20</v>
      </c>
      <c r="E19" s="2"/>
      <c r="F19" s="2"/>
      <c r="G19" s="2"/>
      <c r="H19" s="2"/>
      <c r="I19" s="2"/>
      <c r="J19" s="2"/>
      <c r="K19" s="2"/>
    </row>
    <row r="20" spans="1:11">
      <c r="B20" s="2"/>
      <c r="C20" s="2"/>
      <c r="D20" s="2">
        <f>ROUND(D17+(D19/C19)*(B17-C17),0)</f>
        <v>428</v>
      </c>
      <c r="E20" s="2"/>
      <c r="F20" s="2"/>
      <c r="G20" s="2"/>
      <c r="H20" s="2"/>
      <c r="I20" s="2"/>
      <c r="J20" s="2"/>
      <c r="K20" s="2"/>
    </row>
    <row r="21" spans="1:11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1" t="s"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3" t="s">
        <v>1</v>
      </c>
      <c r="B23" s="6" t="s">
        <v>46</v>
      </c>
      <c r="C23" s="9" t="s">
        <v>47</v>
      </c>
      <c r="D23" s="9" t="s">
        <v>48</v>
      </c>
      <c r="E23" s="1" t="s">
        <v>45</v>
      </c>
      <c r="F23" s="1" t="s">
        <v>44</v>
      </c>
      <c r="G23" s="1" t="s">
        <v>43</v>
      </c>
      <c r="H23" s="14" t="s">
        <v>49</v>
      </c>
      <c r="I23" s="14" t="s">
        <v>49</v>
      </c>
      <c r="J23" s="14" t="s">
        <v>52</v>
      </c>
      <c r="K23" s="2"/>
    </row>
    <row r="24" spans="1:11">
      <c r="B24" s="20">
        <v>2</v>
      </c>
      <c r="C24" s="11">
        <v>3.5</v>
      </c>
      <c r="D24" s="11">
        <v>2.5</v>
      </c>
      <c r="E24" s="7">
        <v>15</v>
      </c>
      <c r="F24" s="12">
        <v>0.01</v>
      </c>
      <c r="G24" s="7">
        <v>2</v>
      </c>
      <c r="H24" s="13" t="s">
        <v>50</v>
      </c>
      <c r="I24" s="13" t="s">
        <v>51</v>
      </c>
      <c r="J24" s="13" t="s">
        <v>16</v>
      </c>
      <c r="K24" s="2"/>
    </row>
    <row r="25" spans="1:11">
      <c r="B25" s="7"/>
      <c r="C25" s="7"/>
      <c r="D25" s="7"/>
      <c r="E25" s="7"/>
      <c r="F25" s="10"/>
      <c r="G25" s="7"/>
      <c r="H25" s="10"/>
      <c r="I25" s="7"/>
      <c r="J25" s="2"/>
      <c r="K25" s="2"/>
    </row>
    <row r="26" spans="1:11">
      <c r="A26" s="3" t="s">
        <v>58</v>
      </c>
      <c r="B26" s="1" t="s">
        <v>45</v>
      </c>
      <c r="C26" s="1" t="s">
        <v>44</v>
      </c>
      <c r="D26" s="6" t="s">
        <v>53</v>
      </c>
      <c r="E26" s="1" t="s">
        <v>43</v>
      </c>
      <c r="F26" s="1" t="s">
        <v>42</v>
      </c>
      <c r="G26" s="6" t="s">
        <v>54</v>
      </c>
      <c r="H26" s="15" t="s">
        <v>57</v>
      </c>
      <c r="I26" s="15" t="s">
        <v>56</v>
      </c>
      <c r="J26" s="18" t="s">
        <v>41</v>
      </c>
      <c r="K26" s="18" t="s">
        <v>55</v>
      </c>
    </row>
    <row r="27" spans="1:11">
      <c r="B27" s="7">
        <f>E24</f>
        <v>15</v>
      </c>
      <c r="C27" s="7">
        <f>F24</f>
        <v>0.01</v>
      </c>
      <c r="D27" s="7">
        <f>ROUND((B27*C27*1000000/(B24*83.14)),0)</f>
        <v>902</v>
      </c>
      <c r="E27" s="7">
        <f>G24</f>
        <v>2</v>
      </c>
      <c r="F27" s="12">
        <f>C27</f>
        <v>0.01</v>
      </c>
      <c r="G27" s="7">
        <f>ROUND((E27*F27*1000000/(B24*83.14)),0)</f>
        <v>120</v>
      </c>
      <c r="H27" s="16">
        <f>ROUND(D24*B24*8.314*(G27-D27)*(1/1000),1)</f>
        <v>-32.5</v>
      </c>
      <c r="I27" s="17">
        <f>ROUND(C24*B24*8.314*(G27-D27)*(1/1000),1)</f>
        <v>-45.5</v>
      </c>
      <c r="J27" s="17">
        <v>0</v>
      </c>
      <c r="K27" s="17">
        <f>H27</f>
        <v>-32.5</v>
      </c>
    </row>
    <row r="28" spans="1:11">
      <c r="B28" s="7"/>
      <c r="C28" s="7"/>
      <c r="D28" s="7"/>
      <c r="E28" s="7"/>
      <c r="F28" s="10"/>
      <c r="G28" s="7"/>
      <c r="H28" s="10"/>
      <c r="I28" s="7"/>
      <c r="J28" s="2"/>
      <c r="K28" s="2"/>
    </row>
    <row r="29" spans="1:11">
      <c r="A29" s="3" t="s">
        <v>59</v>
      </c>
      <c r="B29" s="1" t="s">
        <v>45</v>
      </c>
      <c r="C29" s="1" t="s">
        <v>44</v>
      </c>
      <c r="D29" s="6" t="s">
        <v>53</v>
      </c>
      <c r="E29" s="1" t="s">
        <v>43</v>
      </c>
      <c r="F29" s="1" t="s">
        <v>42</v>
      </c>
      <c r="G29" s="6" t="s">
        <v>54</v>
      </c>
      <c r="H29" s="15" t="s">
        <v>57</v>
      </c>
      <c r="I29" s="15" t="s">
        <v>56</v>
      </c>
      <c r="J29" s="18" t="s">
        <v>41</v>
      </c>
      <c r="K29" s="18" t="s">
        <v>55</v>
      </c>
    </row>
    <row r="30" spans="1:11">
      <c r="B30" s="7">
        <f>E24</f>
        <v>15</v>
      </c>
      <c r="C30" s="7">
        <f>F24</f>
        <v>0.01</v>
      </c>
      <c r="D30" s="7">
        <f>ROUND((B30*C30*1000000/(B24*83.14)),0)</f>
        <v>902</v>
      </c>
      <c r="E30" s="7">
        <f>G24</f>
        <v>2</v>
      </c>
      <c r="F30" s="12">
        <f>ROUND((83.14*G30/E30)*(1/1000000),3)</f>
        <v>3.6999999999999998E-2</v>
      </c>
      <c r="G30" s="7">
        <f>D30</f>
        <v>902</v>
      </c>
      <c r="H30" s="17">
        <f>ROUND(D24*B24*8.314*(G30-D30)*(1/1000),3)</f>
        <v>0</v>
      </c>
      <c r="I30" s="17">
        <f>ROUND(C24*B24*8.314*(G30-D30)*(1/1000),3)</f>
        <v>0</v>
      </c>
      <c r="J30" s="17">
        <f>ROUND(B24*8.314*(1/1000)*G30*LN(F30/C30),1)</f>
        <v>19.600000000000001</v>
      </c>
      <c r="K30" s="17">
        <f>J30</f>
        <v>19.600000000000001</v>
      </c>
    </row>
    <row r="31" spans="1:11">
      <c r="B31" s="7"/>
      <c r="C31" s="7"/>
      <c r="D31" s="7"/>
      <c r="E31" s="7"/>
      <c r="F31" s="7"/>
      <c r="G31" s="7"/>
      <c r="H31" s="7"/>
      <c r="I31" s="7"/>
      <c r="J31" s="2"/>
      <c r="K31" s="2"/>
    </row>
    <row r="32" spans="1:11">
      <c r="A32" s="3" t="s">
        <v>60</v>
      </c>
      <c r="B32" s="1" t="s">
        <v>45</v>
      </c>
      <c r="C32" s="1" t="s">
        <v>44</v>
      </c>
      <c r="D32" s="6" t="s">
        <v>53</v>
      </c>
      <c r="E32" s="1" t="s">
        <v>43</v>
      </c>
      <c r="F32" s="5" t="s">
        <v>17</v>
      </c>
      <c r="G32" s="6" t="s">
        <v>54</v>
      </c>
      <c r="H32" s="15" t="s">
        <v>57</v>
      </c>
      <c r="I32" s="15" t="s">
        <v>56</v>
      </c>
      <c r="J32" s="18" t="s">
        <v>41</v>
      </c>
      <c r="K32" s="18" t="s">
        <v>55</v>
      </c>
    </row>
    <row r="33" spans="1:11">
      <c r="B33" s="7">
        <f>E24</f>
        <v>15</v>
      </c>
      <c r="C33" s="7">
        <f>F24</f>
        <v>0.01</v>
      </c>
      <c r="D33" s="7">
        <f>ROUND((B33*C33*1000000/(B24*83.14)),0)</f>
        <v>902</v>
      </c>
      <c r="E33" s="7">
        <f>G24</f>
        <v>2</v>
      </c>
      <c r="F33" s="12">
        <f>C24/D24</f>
        <v>1.4</v>
      </c>
      <c r="G33" s="7">
        <f>ROUND(D33*(E33/B33)*((B33/E33)^(1/F33)),0)</f>
        <v>507</v>
      </c>
      <c r="H33" s="17">
        <f>ROUND(D24*B24*8.314*(G33-D33)*(1/1000),1)</f>
        <v>-16.399999999999999</v>
      </c>
      <c r="I33" s="17">
        <f>ROUND(C24*B24*8.314*(G33-D33)*(1/1000),1)</f>
        <v>-23</v>
      </c>
      <c r="J33" s="17">
        <f>-H33</f>
        <v>16.399999999999999</v>
      </c>
      <c r="K33" s="17">
        <v>0</v>
      </c>
    </row>
    <row r="34" spans="1:11">
      <c r="B34" s="7"/>
      <c r="C34" s="7"/>
      <c r="D34" s="7"/>
      <c r="E34" s="7"/>
      <c r="F34" s="7"/>
      <c r="G34" s="7"/>
      <c r="H34" s="7"/>
      <c r="I34" s="7"/>
      <c r="J34" s="2"/>
      <c r="K34" s="2"/>
    </row>
    <row r="35" spans="1:11">
      <c r="A35" s="8" t="s">
        <v>18</v>
      </c>
    </row>
    <row r="36" spans="1:11">
      <c r="A36" s="1" t="s">
        <v>0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1" t="s">
        <v>1</v>
      </c>
      <c r="B37" s="1" t="s">
        <v>2</v>
      </c>
      <c r="C37" s="1" t="s">
        <v>3</v>
      </c>
      <c r="D37" s="1" t="s">
        <v>4</v>
      </c>
      <c r="E37" s="1" t="s">
        <v>28</v>
      </c>
      <c r="F37" s="1" t="s">
        <v>5</v>
      </c>
      <c r="G37" s="1" t="s">
        <v>27</v>
      </c>
      <c r="H37" s="1" t="s">
        <v>6</v>
      </c>
      <c r="I37" s="1"/>
      <c r="J37" s="2"/>
      <c r="K37" s="2"/>
    </row>
    <row r="38" spans="1:11">
      <c r="B38" s="1" t="s">
        <v>7</v>
      </c>
      <c r="C38" s="7">
        <v>35</v>
      </c>
      <c r="D38" s="7">
        <v>4</v>
      </c>
      <c r="E38" s="7">
        <v>250</v>
      </c>
      <c r="F38" s="7">
        <v>18</v>
      </c>
      <c r="G38" s="7">
        <v>280</v>
      </c>
      <c r="H38" s="7">
        <v>5.9</v>
      </c>
      <c r="I38" s="2"/>
      <c r="J38" s="2"/>
      <c r="K38" s="2"/>
    </row>
    <row r="39" spans="1:11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1" t="s">
        <v>8</v>
      </c>
      <c r="B40" s="1" t="s">
        <v>28</v>
      </c>
      <c r="C40" s="1" t="s">
        <v>28</v>
      </c>
      <c r="D40" s="1" t="s">
        <v>29</v>
      </c>
      <c r="E40" s="1" t="s">
        <v>30</v>
      </c>
      <c r="F40" s="1" t="s">
        <v>31</v>
      </c>
      <c r="G40" s="1" t="s">
        <v>32</v>
      </c>
      <c r="H40" s="1" t="s">
        <v>62</v>
      </c>
      <c r="I40" s="1" t="s">
        <v>63</v>
      </c>
      <c r="J40" s="1" t="s">
        <v>33</v>
      </c>
      <c r="K40" s="1" t="s">
        <v>34</v>
      </c>
    </row>
    <row r="41" spans="1:11">
      <c r="B41" s="2">
        <f>E38</f>
        <v>250</v>
      </c>
      <c r="C41" s="2">
        <v>247.26</v>
      </c>
      <c r="D41" s="2">
        <v>1.864E-2</v>
      </c>
      <c r="E41" s="2">
        <v>1.863</v>
      </c>
      <c r="F41" s="2">
        <v>374.24</v>
      </c>
      <c r="G41" s="2">
        <v>1115.7</v>
      </c>
      <c r="H41" s="2">
        <v>375.09</v>
      </c>
      <c r="I41" s="2">
        <v>1201</v>
      </c>
      <c r="J41" s="2">
        <f>D44*C38</f>
        <v>0.65450000000000008</v>
      </c>
      <c r="K41" s="2">
        <f>E44*D38</f>
        <v>7.3760000000000003</v>
      </c>
    </row>
    <row r="42" spans="1:11">
      <c r="B42" s="2"/>
      <c r="C42" s="2">
        <v>261.64999999999998</v>
      </c>
      <c r="D42" s="2">
        <v>1.8710000000000001E-2</v>
      </c>
      <c r="E42" s="2">
        <v>1.7633000000000001</v>
      </c>
      <c r="F42" s="2">
        <v>379.61</v>
      </c>
      <c r="G42" s="2">
        <v>1116.2</v>
      </c>
      <c r="H42" s="2">
        <v>380.52</v>
      </c>
      <c r="I42" s="2">
        <v>1201.5999999999999</v>
      </c>
      <c r="J42" s="2"/>
      <c r="K42" s="2"/>
    </row>
    <row r="43" spans="1:11">
      <c r="B43" s="2"/>
      <c r="C43" s="2">
        <f t="shared" ref="C43:I43" si="1">C41-C42</f>
        <v>-14.389999999999986</v>
      </c>
      <c r="D43" s="2">
        <f t="shared" si="1"/>
        <v>-7.0000000000000617E-5</v>
      </c>
      <c r="E43" s="2">
        <f t="shared" si="1"/>
        <v>9.96999999999999E-2</v>
      </c>
      <c r="F43" s="2">
        <f t="shared" si="1"/>
        <v>-5.3700000000000045</v>
      </c>
      <c r="G43" s="2">
        <f t="shared" si="1"/>
        <v>-0.5</v>
      </c>
      <c r="H43" s="2">
        <f t="shared" si="1"/>
        <v>-5.4300000000000068</v>
      </c>
      <c r="I43" s="2">
        <f t="shared" si="1"/>
        <v>-0.59999999999990905</v>
      </c>
      <c r="J43" s="2"/>
      <c r="K43" s="2"/>
    </row>
    <row r="44" spans="1:11">
      <c r="B44" s="2"/>
      <c r="C44" s="2"/>
      <c r="D44" s="2">
        <f>ROUND(D41+(D43/C43)*(B41-C41),4)</f>
        <v>1.8700000000000001E-2</v>
      </c>
      <c r="E44" s="2">
        <f>ROUND(E41+(E43/C43)*(B41-C41),4)</f>
        <v>1.8440000000000001</v>
      </c>
      <c r="F44" s="2">
        <f>ROUND(F41+(F43/C43)*(B41-C41),2)</f>
        <v>375.26</v>
      </c>
      <c r="G44" s="2">
        <f>ROUND(G41+(G43/C43)*(B41-C41),1)</f>
        <v>1115.8</v>
      </c>
      <c r="H44" s="2">
        <f>ROUND(H41+(H43/C43)*(B41-C41),1)</f>
        <v>376.1</v>
      </c>
      <c r="I44" s="2">
        <f>ROUND(I41+(I43/C43)*(B41-C41),1)</f>
        <v>1201.0999999999999</v>
      </c>
      <c r="J44" s="2"/>
      <c r="K44" s="2"/>
    </row>
    <row r="45" spans="1:11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B46" s="1" t="s">
        <v>35</v>
      </c>
      <c r="C46" s="1" t="s">
        <v>36</v>
      </c>
      <c r="D46" s="1" t="s">
        <v>9</v>
      </c>
      <c r="E46" s="1" t="s">
        <v>37</v>
      </c>
      <c r="F46" s="1" t="s">
        <v>38</v>
      </c>
      <c r="G46" s="1" t="s">
        <v>10</v>
      </c>
      <c r="H46" s="1" t="s">
        <v>39</v>
      </c>
      <c r="I46" s="1" t="s">
        <v>40</v>
      </c>
      <c r="J46" s="21" t="str">
        <f>IF(I47&gt;H44,IF(I47&lt;I44,"vapor saturado","vapor recalentado"),"vapor saturado")</f>
        <v>vapor recalentado</v>
      </c>
      <c r="K46" s="22"/>
    </row>
    <row r="47" spans="1:11">
      <c r="B47" s="2">
        <f>J41+K41</f>
        <v>8.0305</v>
      </c>
      <c r="C47" s="2">
        <f>H38*B47</f>
        <v>47.379950000000001</v>
      </c>
      <c r="D47" s="2">
        <f>ROUND((D38/(C38+D38)),4)</f>
        <v>0.1026</v>
      </c>
      <c r="E47" s="2">
        <f>ROUND((1-D47)*F44+G44*D47,2)</f>
        <v>451.24</v>
      </c>
      <c r="F47" s="2">
        <f>ROUND((C47/(C38+D38+F38)),4)</f>
        <v>0.83120000000000005</v>
      </c>
      <c r="G47" s="2">
        <f>ROUND(((F47-D44)/(E44-D44)),4)</f>
        <v>0.4451</v>
      </c>
      <c r="H47" s="2">
        <f>ROUND((1-G47)*F44+G44*G47,2)</f>
        <v>704.87</v>
      </c>
      <c r="I47" s="2">
        <f>ROUND((((C38+D38)/F38)*(H47-E47)+H47),1)</f>
        <v>1254.4000000000001</v>
      </c>
      <c r="K47" s="4"/>
    </row>
    <row r="48" spans="1:11">
      <c r="B48" s="2"/>
      <c r="C48" s="2"/>
      <c r="D48" s="2"/>
      <c r="E48" s="2"/>
      <c r="F48" s="2"/>
      <c r="G48" s="2"/>
      <c r="H48" s="2"/>
      <c r="I48" s="4"/>
      <c r="J48" s="2"/>
      <c r="K48" s="2"/>
    </row>
    <row r="49" spans="1:11">
      <c r="B49" s="1" t="s">
        <v>11</v>
      </c>
      <c r="C49" s="1" t="s">
        <v>11</v>
      </c>
      <c r="D49" s="1" t="s">
        <v>12</v>
      </c>
      <c r="E49" s="18" t="s">
        <v>12</v>
      </c>
      <c r="F49" s="18" t="s">
        <v>13</v>
      </c>
      <c r="G49" s="18" t="s">
        <v>14</v>
      </c>
      <c r="H49" s="1"/>
      <c r="I49" s="1"/>
      <c r="J49" s="2"/>
      <c r="K49" s="2"/>
    </row>
    <row r="50" spans="1:11">
      <c r="B50" s="2">
        <f>I47</f>
        <v>1254.4000000000001</v>
      </c>
      <c r="C50" s="2">
        <v>1247.9000000000001</v>
      </c>
      <c r="D50" s="2">
        <v>480</v>
      </c>
      <c r="E50" s="17">
        <f>D53</f>
        <v>491</v>
      </c>
      <c r="F50" s="17">
        <f>ROUND((E50-32)/1.8,0)</f>
        <v>255</v>
      </c>
      <c r="G50" s="17">
        <f>ROUND(F50+273.15,0)</f>
        <v>528</v>
      </c>
      <c r="H50" s="2"/>
      <c r="I50" s="2"/>
      <c r="J50" s="2"/>
      <c r="K50" s="2"/>
    </row>
    <row r="51" spans="1:11">
      <c r="B51" s="2"/>
      <c r="C51" s="2">
        <v>1260</v>
      </c>
      <c r="D51" s="2">
        <v>500</v>
      </c>
      <c r="E51" s="2"/>
      <c r="F51" s="2"/>
      <c r="G51" s="2"/>
      <c r="H51" s="2"/>
      <c r="I51" s="2"/>
      <c r="J51" s="2"/>
      <c r="K51" s="2"/>
    </row>
    <row r="52" spans="1:11">
      <c r="B52" s="2"/>
      <c r="C52" s="2">
        <f>C50-C51</f>
        <v>-12.099999999999909</v>
      </c>
      <c r="D52" s="2">
        <f>D50-D51</f>
        <v>-20</v>
      </c>
      <c r="E52" s="2"/>
      <c r="F52" s="2"/>
      <c r="G52" s="2"/>
      <c r="H52" s="2"/>
      <c r="I52" s="2"/>
      <c r="J52" s="2"/>
      <c r="K52" s="2"/>
    </row>
    <row r="53" spans="1:11">
      <c r="B53" s="2"/>
      <c r="C53" s="2"/>
      <c r="D53" s="2">
        <f>ROUND(D50+(D52/C52)*(B50-C50),0)</f>
        <v>491</v>
      </c>
      <c r="E53" s="2"/>
      <c r="F53" s="2"/>
      <c r="G53" s="2"/>
      <c r="H53" s="2"/>
      <c r="I53" s="2"/>
      <c r="J53" s="2"/>
      <c r="K53" s="2"/>
    </row>
    <row r="54" spans="1:11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1" t="s">
        <v>15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3" t="s">
        <v>1</v>
      </c>
      <c r="B56" s="6" t="s">
        <v>46</v>
      </c>
      <c r="C56" s="9" t="s">
        <v>47</v>
      </c>
      <c r="D56" s="9" t="s">
        <v>48</v>
      </c>
      <c r="E56" s="1" t="s">
        <v>45</v>
      </c>
      <c r="F56" s="1" t="s">
        <v>44</v>
      </c>
      <c r="G56" s="1" t="s">
        <v>43</v>
      </c>
      <c r="H56" s="14" t="s">
        <v>49</v>
      </c>
      <c r="I56" s="14" t="s">
        <v>49</v>
      </c>
      <c r="J56" s="14" t="s">
        <v>52</v>
      </c>
      <c r="K56" s="2"/>
    </row>
    <row r="57" spans="1:11">
      <c r="B57" s="20">
        <v>3</v>
      </c>
      <c r="C57" s="11">
        <v>2.5</v>
      </c>
      <c r="D57" s="11">
        <v>1.5</v>
      </c>
      <c r="E57" s="7">
        <v>20</v>
      </c>
      <c r="F57" s="12">
        <v>0.02</v>
      </c>
      <c r="G57" s="7">
        <v>3</v>
      </c>
      <c r="H57" s="13" t="s">
        <v>50</v>
      </c>
      <c r="I57" s="13" t="s">
        <v>51</v>
      </c>
      <c r="J57" s="13" t="s">
        <v>16</v>
      </c>
      <c r="K57" s="2"/>
    </row>
    <row r="58" spans="1:11">
      <c r="B58" s="7"/>
      <c r="C58" s="7"/>
      <c r="D58" s="7"/>
      <c r="E58" s="7"/>
      <c r="F58" s="10"/>
      <c r="G58" s="7"/>
      <c r="H58" s="10"/>
      <c r="I58" s="7"/>
      <c r="J58" s="2"/>
      <c r="K58" s="2"/>
    </row>
    <row r="59" spans="1:11">
      <c r="A59" s="3" t="s">
        <v>58</v>
      </c>
      <c r="B59" s="1" t="s">
        <v>45</v>
      </c>
      <c r="C59" s="1" t="s">
        <v>44</v>
      </c>
      <c r="D59" s="6" t="s">
        <v>53</v>
      </c>
      <c r="E59" s="1" t="s">
        <v>43</v>
      </c>
      <c r="F59" s="1" t="s">
        <v>42</v>
      </c>
      <c r="G59" s="6" t="s">
        <v>54</v>
      </c>
      <c r="H59" s="15" t="s">
        <v>57</v>
      </c>
      <c r="I59" s="15" t="s">
        <v>56</v>
      </c>
      <c r="J59" s="18" t="s">
        <v>41</v>
      </c>
      <c r="K59" s="18" t="s">
        <v>55</v>
      </c>
    </row>
    <row r="60" spans="1:11">
      <c r="B60" s="7">
        <f>E57</f>
        <v>20</v>
      </c>
      <c r="C60" s="7">
        <f>F57</f>
        <v>0.02</v>
      </c>
      <c r="D60" s="7">
        <f>ROUND((B60*C60*1000000/(B57*83.14)),0)</f>
        <v>1604</v>
      </c>
      <c r="E60" s="7">
        <f>G57</f>
        <v>3</v>
      </c>
      <c r="F60" s="12">
        <f>C60</f>
        <v>0.02</v>
      </c>
      <c r="G60" s="7">
        <f>ROUND((E60*F60*1000000/(B57*83.14)),0)</f>
        <v>241</v>
      </c>
      <c r="H60" s="16">
        <f>ROUND(D57*B57*8.314*(G60-D60)*(1/1000),1)</f>
        <v>-51</v>
      </c>
      <c r="I60" s="17">
        <f>ROUND(C57*B57*8.314*(G60-D60)*(1/1000),1)</f>
        <v>-85</v>
      </c>
      <c r="J60" s="17">
        <v>0</v>
      </c>
      <c r="K60" s="17">
        <f>H60</f>
        <v>-51</v>
      </c>
    </row>
    <row r="61" spans="1:11">
      <c r="B61" s="7"/>
      <c r="C61" s="7"/>
      <c r="D61" s="7"/>
      <c r="E61" s="7"/>
      <c r="F61" s="10"/>
      <c r="G61" s="7"/>
      <c r="H61" s="10"/>
      <c r="I61" s="7"/>
      <c r="J61" s="2"/>
      <c r="K61" s="2"/>
    </row>
    <row r="62" spans="1:11">
      <c r="A62" s="3" t="s">
        <v>59</v>
      </c>
      <c r="B62" s="1" t="s">
        <v>45</v>
      </c>
      <c r="C62" s="1" t="s">
        <v>44</v>
      </c>
      <c r="D62" s="6" t="s">
        <v>53</v>
      </c>
      <c r="E62" s="1" t="s">
        <v>43</v>
      </c>
      <c r="F62" s="1" t="s">
        <v>42</v>
      </c>
      <c r="G62" s="6" t="s">
        <v>54</v>
      </c>
      <c r="H62" s="15" t="s">
        <v>57</v>
      </c>
      <c r="I62" s="15" t="s">
        <v>56</v>
      </c>
      <c r="J62" s="18" t="s">
        <v>41</v>
      </c>
      <c r="K62" s="18" t="s">
        <v>55</v>
      </c>
    </row>
    <row r="63" spans="1:11">
      <c r="B63" s="7">
        <f>E57</f>
        <v>20</v>
      </c>
      <c r="C63" s="7">
        <f>F57</f>
        <v>0.02</v>
      </c>
      <c r="D63" s="7">
        <f>ROUND((B63*C63*1000000/(B57*83.14)),0)</f>
        <v>1604</v>
      </c>
      <c r="E63" s="7">
        <f>G57</f>
        <v>3</v>
      </c>
      <c r="F63" s="12">
        <f>ROUND((83.14*G63/E63)*(1/1000000),3)</f>
        <v>4.3999999999999997E-2</v>
      </c>
      <c r="G63" s="7">
        <f>D63</f>
        <v>1604</v>
      </c>
      <c r="H63" s="17">
        <f>ROUND(D57*B57*8.314*(G63-D63)*(1/1000),3)</f>
        <v>0</v>
      </c>
      <c r="I63" s="17">
        <f>ROUND(C57*B57*8.314*(G63-D63)*(1/1000),3)</f>
        <v>0</v>
      </c>
      <c r="J63" s="17">
        <f>ROUND(B57*8.314*(1/1000)*G63*LN(F63/C63),1)</f>
        <v>31.5</v>
      </c>
      <c r="K63" s="17">
        <f>J63</f>
        <v>31.5</v>
      </c>
    </row>
    <row r="64" spans="1:11">
      <c r="B64" s="7"/>
      <c r="C64" s="7"/>
      <c r="D64" s="7"/>
      <c r="E64" s="7"/>
      <c r="F64" s="7"/>
      <c r="G64" s="7"/>
      <c r="H64" s="7"/>
      <c r="I64" s="7"/>
      <c r="J64" s="2"/>
      <c r="K64" s="2"/>
    </row>
    <row r="65" spans="1:11">
      <c r="A65" s="3" t="s">
        <v>60</v>
      </c>
      <c r="B65" s="1" t="s">
        <v>45</v>
      </c>
      <c r="C65" s="1" t="s">
        <v>44</v>
      </c>
      <c r="D65" s="6" t="s">
        <v>53</v>
      </c>
      <c r="E65" s="1" t="s">
        <v>43</v>
      </c>
      <c r="F65" s="5" t="s">
        <v>17</v>
      </c>
      <c r="G65" s="6" t="s">
        <v>54</v>
      </c>
      <c r="H65" s="15" t="s">
        <v>57</v>
      </c>
      <c r="I65" s="15" t="s">
        <v>56</v>
      </c>
      <c r="J65" s="18" t="s">
        <v>41</v>
      </c>
      <c r="K65" s="18" t="s">
        <v>55</v>
      </c>
    </row>
    <row r="66" spans="1:11">
      <c r="B66" s="7">
        <f>E57</f>
        <v>20</v>
      </c>
      <c r="C66" s="7">
        <f>F57</f>
        <v>0.02</v>
      </c>
      <c r="D66" s="7">
        <f>ROUND((B66*C66*1000000/(B57*83.14)),0)</f>
        <v>1604</v>
      </c>
      <c r="E66" s="7">
        <f>G57</f>
        <v>3</v>
      </c>
      <c r="F66" s="12">
        <f>ROUND(C57/D57,1)</f>
        <v>1.7</v>
      </c>
      <c r="G66" s="7">
        <f>ROUND(D66*(E66/B66)*((B66/E66)^(1/F66)),0)</f>
        <v>734</v>
      </c>
      <c r="H66" s="17">
        <f>ROUND(D57*B57*8.314*(G66-D66)*(1/1000),1)</f>
        <v>-32.5</v>
      </c>
      <c r="I66" s="17">
        <f>ROUND(C57*B57*8.314*(G66-D66)*(1/1000),1)</f>
        <v>-54.2</v>
      </c>
      <c r="J66" s="17">
        <f>-H66</f>
        <v>32.5</v>
      </c>
      <c r="K66" s="17">
        <v>0</v>
      </c>
    </row>
    <row r="67" spans="1:11">
      <c r="B67" s="7"/>
      <c r="C67" s="7"/>
      <c r="D67" s="7"/>
      <c r="E67" s="7"/>
      <c r="F67" s="7"/>
      <c r="G67" s="7"/>
      <c r="H67" s="7"/>
      <c r="I67" s="7"/>
      <c r="J67" s="2"/>
      <c r="K67" s="2"/>
    </row>
    <row r="68" spans="1:11">
      <c r="A68" s="8" t="s">
        <v>19</v>
      </c>
    </row>
    <row r="69" spans="1:11">
      <c r="A69" s="1" t="s">
        <v>0</v>
      </c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1" t="s">
        <v>1</v>
      </c>
      <c r="B70" s="1" t="s">
        <v>2</v>
      </c>
      <c r="C70" s="1" t="s">
        <v>3</v>
      </c>
      <c r="D70" s="1" t="s">
        <v>4</v>
      </c>
      <c r="E70" s="1" t="s">
        <v>28</v>
      </c>
      <c r="F70" s="1" t="s">
        <v>5</v>
      </c>
      <c r="G70" s="1" t="s">
        <v>27</v>
      </c>
      <c r="H70" s="1" t="s">
        <v>6</v>
      </c>
      <c r="I70" s="1"/>
      <c r="J70" s="2"/>
      <c r="K70" s="2"/>
    </row>
    <row r="71" spans="1:11">
      <c r="B71" s="1" t="s">
        <v>7</v>
      </c>
      <c r="C71" s="7">
        <v>40</v>
      </c>
      <c r="D71" s="7">
        <v>5</v>
      </c>
      <c r="E71" s="7">
        <v>252</v>
      </c>
      <c r="F71" s="7">
        <v>22</v>
      </c>
      <c r="G71" s="7">
        <v>280</v>
      </c>
      <c r="H71" s="7">
        <v>6</v>
      </c>
      <c r="I71" s="2"/>
      <c r="J71" s="2"/>
      <c r="K71" s="2"/>
    </row>
    <row r="72" spans="1:11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1" t="s">
        <v>8</v>
      </c>
      <c r="B73" s="1" t="s">
        <v>28</v>
      </c>
      <c r="C73" s="1" t="s">
        <v>28</v>
      </c>
      <c r="D73" s="1" t="s">
        <v>29</v>
      </c>
      <c r="E73" s="1" t="s">
        <v>30</v>
      </c>
      <c r="F73" s="1" t="s">
        <v>31</v>
      </c>
      <c r="G73" s="1" t="s">
        <v>32</v>
      </c>
      <c r="H73" s="1" t="s">
        <v>62</v>
      </c>
      <c r="I73" s="1" t="s">
        <v>63</v>
      </c>
      <c r="J73" s="1" t="s">
        <v>33</v>
      </c>
      <c r="K73" s="1" t="s">
        <v>34</v>
      </c>
    </row>
    <row r="74" spans="1:11">
      <c r="B74" s="2">
        <f>E71</f>
        <v>252</v>
      </c>
      <c r="C74" s="2">
        <v>247.26</v>
      </c>
      <c r="D74" s="2">
        <v>1.864E-2</v>
      </c>
      <c r="E74" s="2">
        <v>1.863</v>
      </c>
      <c r="F74" s="2">
        <v>374.24</v>
      </c>
      <c r="G74" s="2">
        <v>1115.7</v>
      </c>
      <c r="H74" s="2">
        <v>375.09</v>
      </c>
      <c r="I74" s="2">
        <v>1201</v>
      </c>
      <c r="J74" s="2">
        <f>D77*C71</f>
        <v>0.748</v>
      </c>
      <c r="K74" s="2">
        <f>E77*D71</f>
        <v>9.1509999999999998</v>
      </c>
    </row>
    <row r="75" spans="1:11">
      <c r="B75" s="2"/>
      <c r="C75" s="2">
        <v>261.64999999999998</v>
      </c>
      <c r="D75" s="2">
        <v>1.8710000000000001E-2</v>
      </c>
      <c r="E75" s="2">
        <v>1.7633000000000001</v>
      </c>
      <c r="F75" s="2">
        <v>379.61</v>
      </c>
      <c r="G75" s="2">
        <v>1116.2</v>
      </c>
      <c r="H75" s="2">
        <v>380.52</v>
      </c>
      <c r="I75" s="2">
        <v>1201.5999999999999</v>
      </c>
      <c r="J75" s="2"/>
      <c r="K75" s="2"/>
    </row>
    <row r="76" spans="1:11">
      <c r="B76" s="2"/>
      <c r="C76" s="2">
        <f t="shared" ref="C76:I76" si="2">C74-C75</f>
        <v>-14.389999999999986</v>
      </c>
      <c r="D76" s="2">
        <f t="shared" si="2"/>
        <v>-7.0000000000000617E-5</v>
      </c>
      <c r="E76" s="2">
        <f t="shared" si="2"/>
        <v>9.96999999999999E-2</v>
      </c>
      <c r="F76" s="2">
        <f t="shared" si="2"/>
        <v>-5.3700000000000045</v>
      </c>
      <c r="G76" s="2">
        <f t="shared" si="2"/>
        <v>-0.5</v>
      </c>
      <c r="H76" s="2">
        <f t="shared" si="2"/>
        <v>-5.4300000000000068</v>
      </c>
      <c r="I76" s="2">
        <f t="shared" si="2"/>
        <v>-0.59999999999990905</v>
      </c>
      <c r="J76" s="2"/>
      <c r="K76" s="2"/>
    </row>
    <row r="77" spans="1:11">
      <c r="B77" s="2"/>
      <c r="C77" s="2"/>
      <c r="D77" s="2">
        <f>ROUND(D74+(D76/C76)*(B74-C74),4)</f>
        <v>1.8700000000000001E-2</v>
      </c>
      <c r="E77" s="2">
        <f>ROUND(E74+(E76/C76)*(B74-C74),4)</f>
        <v>1.8302</v>
      </c>
      <c r="F77" s="2">
        <f>ROUND(F74+(F76/C76)*(B74-C74),2)</f>
        <v>376.01</v>
      </c>
      <c r="G77" s="2">
        <f>ROUND(G74+(G76/C76)*(B74-C74),1)</f>
        <v>1115.9000000000001</v>
      </c>
      <c r="H77" s="2">
        <f>ROUND(H74+(H76/C76)*(B74-C74),1)</f>
        <v>376.9</v>
      </c>
      <c r="I77" s="2">
        <f>ROUND(I74+(I76/C76)*(B74-C74),1)</f>
        <v>1201.2</v>
      </c>
      <c r="J77" s="2"/>
      <c r="K77" s="2"/>
    </row>
    <row r="78" spans="1:11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B79" s="1" t="s">
        <v>35</v>
      </c>
      <c r="C79" s="1" t="s">
        <v>36</v>
      </c>
      <c r="D79" s="1" t="s">
        <v>9</v>
      </c>
      <c r="E79" s="1" t="s">
        <v>37</v>
      </c>
      <c r="F79" s="1" t="s">
        <v>38</v>
      </c>
      <c r="G79" s="1" t="s">
        <v>10</v>
      </c>
      <c r="H79" s="1" t="s">
        <v>39</v>
      </c>
      <c r="I79" s="1" t="s">
        <v>40</v>
      </c>
      <c r="J79" s="21" t="str">
        <f>IF(I80&gt;H77,IF(I80&lt;I77,"vapor saturado","vapor recalentado"),"vapor saturado")</f>
        <v>vapor recalentado</v>
      </c>
      <c r="K79" s="22"/>
    </row>
    <row r="80" spans="1:11">
      <c r="B80" s="2">
        <f>J74+K74</f>
        <v>9.8989999999999991</v>
      </c>
      <c r="C80" s="2">
        <f>H71*B80</f>
        <v>59.393999999999991</v>
      </c>
      <c r="D80" s="2">
        <f>ROUND((D71/(C71+D71)),4)</f>
        <v>0.1111</v>
      </c>
      <c r="E80" s="2">
        <f>ROUND((1-D80)*F77+G77*D80,2)</f>
        <v>458.21</v>
      </c>
      <c r="F80" s="2">
        <f>ROUND((C80/(C71+D71+F71)),4)</f>
        <v>0.88649999999999995</v>
      </c>
      <c r="G80" s="2">
        <f>ROUND(((F80-D77)/(E77-D77)),4)</f>
        <v>0.47910000000000003</v>
      </c>
      <c r="H80" s="2">
        <f>ROUND((1-G80)*F77+G77*G80,2)</f>
        <v>730.49</v>
      </c>
      <c r="I80" s="2">
        <f>ROUND((((C71+D71)/F71)*(H80-E80)+H80),1)</f>
        <v>1287.4000000000001</v>
      </c>
      <c r="K80" s="4"/>
    </row>
    <row r="81" spans="1:11">
      <c r="B81" s="2"/>
      <c r="C81" s="2"/>
      <c r="D81" s="2"/>
      <c r="E81" s="2"/>
      <c r="F81" s="2"/>
      <c r="G81" s="2"/>
      <c r="H81" s="2"/>
      <c r="I81" s="4"/>
      <c r="J81" s="2"/>
      <c r="K81" s="2"/>
    </row>
    <row r="82" spans="1:11">
      <c r="B82" s="1" t="s">
        <v>11</v>
      </c>
      <c r="C82" s="1" t="s">
        <v>11</v>
      </c>
      <c r="D82" s="1" t="s">
        <v>12</v>
      </c>
      <c r="E82" s="18" t="s">
        <v>12</v>
      </c>
      <c r="F82" s="18" t="s">
        <v>13</v>
      </c>
      <c r="G82" s="18" t="s">
        <v>14</v>
      </c>
      <c r="H82" s="1"/>
      <c r="I82" s="1"/>
      <c r="J82" s="2"/>
      <c r="K82" s="2"/>
    </row>
    <row r="83" spans="1:11">
      <c r="B83" s="2">
        <f>I80</f>
        <v>1287.4000000000001</v>
      </c>
      <c r="C83" s="2">
        <v>1270.9000000000001</v>
      </c>
      <c r="D83" s="2">
        <v>520</v>
      </c>
      <c r="E83" s="17">
        <f>D86</f>
        <v>547</v>
      </c>
      <c r="F83" s="17">
        <f>ROUND((E83-32)/1.8,0)</f>
        <v>286</v>
      </c>
      <c r="G83" s="17">
        <f>ROUND(F83+273.15,0)</f>
        <v>559</v>
      </c>
      <c r="H83" s="2"/>
      <c r="I83" s="2"/>
      <c r="J83" s="2"/>
      <c r="K83" s="2"/>
    </row>
    <row r="84" spans="1:11">
      <c r="B84" s="2"/>
      <c r="C84" s="2">
        <v>1289.0999999999999</v>
      </c>
      <c r="D84" s="2">
        <v>550</v>
      </c>
      <c r="E84" s="2"/>
      <c r="F84" s="2"/>
      <c r="G84" s="2"/>
      <c r="H84" s="2"/>
      <c r="I84" s="2"/>
      <c r="J84" s="2"/>
      <c r="K84" s="2"/>
    </row>
    <row r="85" spans="1:11">
      <c r="B85" s="2"/>
      <c r="C85" s="2">
        <f>C83-C84</f>
        <v>-18.199999999999818</v>
      </c>
      <c r="D85" s="2">
        <f>D83-D84</f>
        <v>-30</v>
      </c>
      <c r="E85" s="2"/>
      <c r="F85" s="2"/>
      <c r="G85" s="2"/>
      <c r="H85" s="2"/>
      <c r="I85" s="2"/>
      <c r="J85" s="2"/>
      <c r="K85" s="2"/>
    </row>
    <row r="86" spans="1:11">
      <c r="B86" s="2"/>
      <c r="C86" s="2"/>
      <c r="D86" s="2">
        <f>ROUND(D83+(D85/C85)*(B83-C83),0)</f>
        <v>547</v>
      </c>
      <c r="E86" s="2"/>
      <c r="F86" s="2"/>
      <c r="G86" s="2"/>
      <c r="H86" s="2"/>
      <c r="I86" s="2"/>
      <c r="J86" s="2"/>
      <c r="K86" s="2"/>
    </row>
    <row r="87" spans="1:11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1" t="s">
        <v>15</v>
      </c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3" t="s">
        <v>1</v>
      </c>
      <c r="B89" s="6" t="s">
        <v>46</v>
      </c>
      <c r="C89" s="9" t="s">
        <v>47</v>
      </c>
      <c r="D89" s="9" t="s">
        <v>48</v>
      </c>
      <c r="E89" s="1" t="s">
        <v>45</v>
      </c>
      <c r="F89" s="1" t="s">
        <v>44</v>
      </c>
      <c r="G89" s="1" t="s">
        <v>43</v>
      </c>
      <c r="H89" s="14" t="s">
        <v>49</v>
      </c>
      <c r="I89" s="14" t="s">
        <v>49</v>
      </c>
      <c r="J89" s="14" t="s">
        <v>52</v>
      </c>
      <c r="K89" s="2"/>
    </row>
    <row r="90" spans="1:11">
      <c r="B90" s="20">
        <v>4</v>
      </c>
      <c r="C90" s="11">
        <v>3.5</v>
      </c>
      <c r="D90" s="11">
        <v>2.5</v>
      </c>
      <c r="E90" s="7">
        <v>25</v>
      </c>
      <c r="F90" s="12">
        <v>0.03</v>
      </c>
      <c r="G90" s="7">
        <v>4</v>
      </c>
      <c r="H90" s="13" t="s">
        <v>50</v>
      </c>
      <c r="I90" s="13" t="s">
        <v>51</v>
      </c>
      <c r="J90" s="13" t="s">
        <v>16</v>
      </c>
      <c r="K90" s="2"/>
    </row>
    <row r="91" spans="1:11">
      <c r="B91" s="7"/>
      <c r="C91" s="7"/>
      <c r="D91" s="7"/>
      <c r="E91" s="7"/>
      <c r="F91" s="10"/>
      <c r="G91" s="7"/>
      <c r="H91" s="10"/>
      <c r="I91" s="7"/>
      <c r="J91" s="2"/>
      <c r="K91" s="2"/>
    </row>
    <row r="92" spans="1:11">
      <c r="A92" s="3" t="s">
        <v>58</v>
      </c>
      <c r="B92" s="1" t="s">
        <v>45</v>
      </c>
      <c r="C92" s="1" t="s">
        <v>44</v>
      </c>
      <c r="D92" s="6" t="s">
        <v>53</v>
      </c>
      <c r="E92" s="1" t="s">
        <v>43</v>
      </c>
      <c r="F92" s="1" t="s">
        <v>42</v>
      </c>
      <c r="G92" s="6" t="s">
        <v>54</v>
      </c>
      <c r="H92" s="15" t="s">
        <v>57</v>
      </c>
      <c r="I92" s="15" t="s">
        <v>56</v>
      </c>
      <c r="J92" s="18" t="s">
        <v>41</v>
      </c>
      <c r="K92" s="18" t="s">
        <v>55</v>
      </c>
    </row>
    <row r="93" spans="1:11">
      <c r="B93" s="7">
        <f>E90</f>
        <v>25</v>
      </c>
      <c r="C93" s="7">
        <f>F90</f>
        <v>0.03</v>
      </c>
      <c r="D93" s="7">
        <f>ROUND((B93*C93*1000000/(B90*83.14)),0)</f>
        <v>2255</v>
      </c>
      <c r="E93" s="7">
        <f>G90</f>
        <v>4</v>
      </c>
      <c r="F93" s="12">
        <f>C93</f>
        <v>0.03</v>
      </c>
      <c r="G93" s="7">
        <f>ROUND((E93*F93*1000000/(B90*83.14)),0)</f>
        <v>361</v>
      </c>
      <c r="H93" s="16">
        <f>ROUND(D90*B90*8.314*(G93-D93)*(1/1000),1)</f>
        <v>-157.5</v>
      </c>
      <c r="I93" s="17">
        <f>ROUND(C90*B90*8.314*(G93-D93)*(1/1000),1)</f>
        <v>-220.5</v>
      </c>
      <c r="J93" s="17">
        <v>0</v>
      </c>
      <c r="K93" s="17">
        <f>H93</f>
        <v>-157.5</v>
      </c>
    </row>
    <row r="94" spans="1:11">
      <c r="B94" s="7"/>
      <c r="C94" s="7"/>
      <c r="D94" s="7"/>
      <c r="E94" s="7"/>
      <c r="F94" s="10"/>
      <c r="G94" s="7"/>
      <c r="H94" s="10"/>
      <c r="I94" s="7"/>
      <c r="J94" s="2"/>
      <c r="K94" s="2"/>
    </row>
    <row r="95" spans="1:11">
      <c r="A95" s="3" t="s">
        <v>59</v>
      </c>
      <c r="B95" s="1" t="s">
        <v>45</v>
      </c>
      <c r="C95" s="1" t="s">
        <v>44</v>
      </c>
      <c r="D95" s="6" t="s">
        <v>53</v>
      </c>
      <c r="E95" s="1" t="s">
        <v>43</v>
      </c>
      <c r="F95" s="1" t="s">
        <v>42</v>
      </c>
      <c r="G95" s="6" t="s">
        <v>54</v>
      </c>
      <c r="H95" s="15" t="s">
        <v>57</v>
      </c>
      <c r="I95" s="15" t="s">
        <v>56</v>
      </c>
      <c r="J95" s="18" t="s">
        <v>41</v>
      </c>
      <c r="K95" s="18" t="s">
        <v>55</v>
      </c>
    </row>
    <row r="96" spans="1:11">
      <c r="B96" s="7">
        <f>E90</f>
        <v>25</v>
      </c>
      <c r="C96" s="7">
        <f>F90</f>
        <v>0.03</v>
      </c>
      <c r="D96" s="7">
        <f>ROUND((B96*C96*1000000/(B90*83.14)),0)</f>
        <v>2255</v>
      </c>
      <c r="E96" s="7">
        <f>G90</f>
        <v>4</v>
      </c>
      <c r="F96" s="12">
        <f>ROUND((83.14*G96/E96)*(1/1000000),3)</f>
        <v>4.7E-2</v>
      </c>
      <c r="G96" s="7">
        <f>D96</f>
        <v>2255</v>
      </c>
      <c r="H96" s="17">
        <f>ROUND(D90*B90*8.314*(G96-D96)*(1/1000),3)</f>
        <v>0</v>
      </c>
      <c r="I96" s="17">
        <f>ROUND(C90*B90*8.314*(G96-D96)*(1/1000),3)</f>
        <v>0</v>
      </c>
      <c r="J96" s="17">
        <f>ROUND(B90*8.314*(1/1000)*G96*LN(F96/C96),)</f>
        <v>34</v>
      </c>
      <c r="K96" s="17">
        <f>J96</f>
        <v>34</v>
      </c>
    </row>
    <row r="97" spans="1:11">
      <c r="B97" s="7"/>
      <c r="C97" s="7"/>
      <c r="D97" s="7"/>
      <c r="E97" s="7"/>
      <c r="F97" s="7"/>
      <c r="G97" s="7"/>
      <c r="H97" s="7"/>
      <c r="I97" s="7"/>
      <c r="J97" s="2"/>
      <c r="K97" s="2"/>
    </row>
    <row r="98" spans="1:11">
      <c r="A98" s="3" t="s">
        <v>60</v>
      </c>
      <c r="B98" s="1" t="s">
        <v>45</v>
      </c>
      <c r="C98" s="1" t="s">
        <v>44</v>
      </c>
      <c r="D98" s="6" t="s">
        <v>53</v>
      </c>
      <c r="E98" s="1" t="s">
        <v>43</v>
      </c>
      <c r="F98" s="5" t="s">
        <v>17</v>
      </c>
      <c r="G98" s="6" t="s">
        <v>54</v>
      </c>
      <c r="H98" s="15" t="s">
        <v>57</v>
      </c>
      <c r="I98" s="15" t="s">
        <v>56</v>
      </c>
      <c r="J98" s="18" t="s">
        <v>41</v>
      </c>
      <c r="K98" s="18" t="s">
        <v>55</v>
      </c>
    </row>
    <row r="99" spans="1:11">
      <c r="B99" s="7">
        <f>E90</f>
        <v>25</v>
      </c>
      <c r="C99" s="7">
        <f>F90</f>
        <v>0.03</v>
      </c>
      <c r="D99" s="7">
        <f>ROUND((B99*C99*1000000/(B90*83.14)),0)</f>
        <v>2255</v>
      </c>
      <c r="E99" s="7">
        <f>G90</f>
        <v>4</v>
      </c>
      <c r="F99" s="12">
        <f>C90/D90</f>
        <v>1.4</v>
      </c>
      <c r="G99" s="7">
        <f>ROUND(D99*(E99/B99)*((B99/E99)^(1/F99)),0)</f>
        <v>1336</v>
      </c>
      <c r="H99" s="17">
        <f>ROUND(D90*B90*8.314*(G99-D99)*(1/1000),)</f>
        <v>-76</v>
      </c>
      <c r="I99" s="17">
        <f>ROUND(C90*B90*8.314*(G99-D99)*(1/1000),1)</f>
        <v>-107</v>
      </c>
      <c r="J99" s="17">
        <f>-H99</f>
        <v>76</v>
      </c>
      <c r="K99" s="17">
        <v>0</v>
      </c>
    </row>
    <row r="100" spans="1:11">
      <c r="B100" s="7"/>
      <c r="C100" s="7"/>
      <c r="D100" s="7"/>
      <c r="E100" s="7"/>
      <c r="F100" s="7"/>
      <c r="G100" s="7"/>
      <c r="H100" s="7"/>
      <c r="I100" s="7"/>
      <c r="J100" s="2"/>
      <c r="K100" s="2"/>
    </row>
    <row r="101" spans="1:11">
      <c r="A101" s="8" t="s">
        <v>20</v>
      </c>
    </row>
    <row r="102" spans="1:11">
      <c r="A102" s="1" t="s">
        <v>0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1" t="s">
        <v>1</v>
      </c>
      <c r="B103" s="1" t="s">
        <v>2</v>
      </c>
      <c r="C103" s="1" t="s">
        <v>3</v>
      </c>
      <c r="D103" s="1" t="s">
        <v>4</v>
      </c>
      <c r="E103" s="1" t="s">
        <v>28</v>
      </c>
      <c r="F103" s="1" t="s">
        <v>5</v>
      </c>
      <c r="G103" s="1" t="s">
        <v>27</v>
      </c>
      <c r="H103" s="1" t="s">
        <v>6</v>
      </c>
      <c r="I103" s="1"/>
      <c r="J103" s="2"/>
      <c r="K103" s="2"/>
    </row>
    <row r="104" spans="1:11">
      <c r="B104" s="1" t="s">
        <v>7</v>
      </c>
      <c r="C104" s="7">
        <v>45</v>
      </c>
      <c r="D104" s="7">
        <v>6</v>
      </c>
      <c r="E104" s="7">
        <v>254</v>
      </c>
      <c r="F104" s="7">
        <v>14</v>
      </c>
      <c r="G104" s="7">
        <v>285</v>
      </c>
      <c r="H104" s="7">
        <v>3.5</v>
      </c>
      <c r="I104" s="2"/>
      <c r="J104" s="2"/>
      <c r="K104" s="2"/>
    </row>
    <row r="105" spans="1:1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1" t="s">
        <v>8</v>
      </c>
      <c r="B106" s="1" t="s">
        <v>28</v>
      </c>
      <c r="C106" s="1" t="s">
        <v>28</v>
      </c>
      <c r="D106" s="1" t="s">
        <v>29</v>
      </c>
      <c r="E106" s="1" t="s">
        <v>30</v>
      </c>
      <c r="F106" s="1" t="s">
        <v>31</v>
      </c>
      <c r="G106" s="1" t="s">
        <v>32</v>
      </c>
      <c r="H106" s="1" t="s">
        <v>62</v>
      </c>
      <c r="I106" s="1" t="s">
        <v>63</v>
      </c>
      <c r="J106" s="1" t="s">
        <v>33</v>
      </c>
      <c r="K106" s="1" t="s">
        <v>34</v>
      </c>
    </row>
    <row r="107" spans="1:11">
      <c r="B107" s="2">
        <f>E104</f>
        <v>254</v>
      </c>
      <c r="C107" s="2">
        <v>247.26</v>
      </c>
      <c r="D107" s="2">
        <v>1.864E-2</v>
      </c>
      <c r="E107" s="2">
        <v>1.863</v>
      </c>
      <c r="F107" s="2">
        <v>374.24</v>
      </c>
      <c r="G107" s="2">
        <v>1115.7</v>
      </c>
      <c r="H107" s="2">
        <v>375.09</v>
      </c>
      <c r="I107" s="2">
        <v>1201</v>
      </c>
      <c r="J107" s="2">
        <f>D110*C104</f>
        <v>0.84150000000000003</v>
      </c>
      <c r="K107" s="2">
        <f>E110*D104</f>
        <v>10.8978</v>
      </c>
    </row>
    <row r="108" spans="1:11">
      <c r="B108" s="2"/>
      <c r="C108" s="2">
        <v>261.64999999999998</v>
      </c>
      <c r="D108" s="2">
        <v>1.8710000000000001E-2</v>
      </c>
      <c r="E108" s="2">
        <v>1.7633000000000001</v>
      </c>
      <c r="F108" s="2">
        <v>379.61</v>
      </c>
      <c r="G108" s="2">
        <v>1116.2</v>
      </c>
      <c r="H108" s="2">
        <v>380.52</v>
      </c>
      <c r="I108" s="2">
        <v>1201.5999999999999</v>
      </c>
      <c r="J108" s="2"/>
      <c r="K108" s="2"/>
    </row>
    <row r="109" spans="1:11">
      <c r="B109" s="2"/>
      <c r="C109" s="2">
        <f t="shared" ref="C109:I109" si="3">C107-C108</f>
        <v>-14.389999999999986</v>
      </c>
      <c r="D109" s="2">
        <f t="shared" si="3"/>
        <v>-7.0000000000000617E-5</v>
      </c>
      <c r="E109" s="2">
        <f t="shared" si="3"/>
        <v>9.96999999999999E-2</v>
      </c>
      <c r="F109" s="2">
        <f t="shared" si="3"/>
        <v>-5.3700000000000045</v>
      </c>
      <c r="G109" s="2">
        <f t="shared" si="3"/>
        <v>-0.5</v>
      </c>
      <c r="H109" s="2">
        <f t="shared" si="3"/>
        <v>-5.4300000000000068</v>
      </c>
      <c r="I109" s="2">
        <f t="shared" si="3"/>
        <v>-0.59999999999990905</v>
      </c>
      <c r="J109" s="2"/>
      <c r="K109" s="2"/>
    </row>
    <row r="110" spans="1:11">
      <c r="B110" s="2"/>
      <c r="C110" s="2"/>
      <c r="D110" s="2">
        <f>ROUND(D107+(D109/C109)*(B107-C107),4)</f>
        <v>1.8700000000000001E-2</v>
      </c>
      <c r="E110" s="2">
        <f>ROUND(E107+(E109/C109)*(B107-C107),4)</f>
        <v>1.8163</v>
      </c>
      <c r="F110" s="2">
        <f>ROUND(F107+(F109/C109)*(B107-C107),2)</f>
        <v>376.76</v>
      </c>
      <c r="G110" s="2">
        <f>ROUND(G107+(G109/C109)*(B107-C107),1)</f>
        <v>1115.9000000000001</v>
      </c>
      <c r="H110" s="2">
        <f>ROUND(H107+(H109/C109)*(B107-C107),1)</f>
        <v>377.6</v>
      </c>
      <c r="I110" s="2">
        <f>ROUND(I107+(I109/C109)*(B107-C107),1)</f>
        <v>1201.3</v>
      </c>
      <c r="J110" s="2"/>
      <c r="K110" s="2"/>
    </row>
    <row r="111" spans="1:1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B112" s="1" t="s">
        <v>35</v>
      </c>
      <c r="C112" s="1" t="s">
        <v>36</v>
      </c>
      <c r="D112" s="1" t="s">
        <v>9</v>
      </c>
      <c r="E112" s="1" t="s">
        <v>37</v>
      </c>
      <c r="F112" s="1" t="s">
        <v>38</v>
      </c>
      <c r="G112" s="1" t="s">
        <v>10</v>
      </c>
      <c r="H112" s="1" t="s">
        <v>39</v>
      </c>
      <c r="I112" s="1" t="s">
        <v>40</v>
      </c>
      <c r="J112" s="21" t="str">
        <f>IF(I113&gt;H110,IF(I113&lt;I110,"vapor saturado","vapor recalentado"),"vapor saturado")</f>
        <v>vapor recalentado</v>
      </c>
      <c r="K112" s="22"/>
    </row>
    <row r="113" spans="1:11">
      <c r="B113" s="2">
        <f>J107+K107</f>
        <v>11.7393</v>
      </c>
      <c r="C113" s="2">
        <f>H104*B113</f>
        <v>41.08755</v>
      </c>
      <c r="D113" s="2">
        <f>ROUND((D104/(C104+D104)),4)</f>
        <v>0.1176</v>
      </c>
      <c r="E113" s="2">
        <f>ROUND((1-D113)*F110+G110*D113,2)</f>
        <v>463.68</v>
      </c>
      <c r="F113" s="2">
        <f>ROUND((C113/(C104+D104+F104)),4)</f>
        <v>0.6321</v>
      </c>
      <c r="G113" s="2">
        <f>ROUND(((F113-D110)/(E110-D110)),4)</f>
        <v>0.3412</v>
      </c>
      <c r="H113" s="2">
        <f>ROUND((1-G113)*F110+G110*G113,2)</f>
        <v>628.95000000000005</v>
      </c>
      <c r="I113" s="2">
        <f>ROUND((((C104+D104)/F104)*(H113-E113)+H113),1)</f>
        <v>1231</v>
      </c>
      <c r="K113" s="4"/>
    </row>
    <row r="114" spans="1:11">
      <c r="B114" s="2"/>
      <c r="C114" s="2"/>
      <c r="D114" s="2"/>
      <c r="E114" s="2"/>
      <c r="F114" s="2"/>
      <c r="G114" s="2"/>
      <c r="H114" s="2"/>
      <c r="I114" s="4"/>
      <c r="J114" s="2"/>
      <c r="K114" s="2"/>
    </row>
    <row r="115" spans="1:11">
      <c r="B115" s="1" t="s">
        <v>11</v>
      </c>
      <c r="C115" s="1" t="s">
        <v>11</v>
      </c>
      <c r="D115" s="1" t="s">
        <v>12</v>
      </c>
      <c r="E115" s="18" t="s">
        <v>12</v>
      </c>
      <c r="F115" s="18" t="s">
        <v>13</v>
      </c>
      <c r="G115" s="18" t="s">
        <v>14</v>
      </c>
      <c r="H115" s="1"/>
      <c r="I115" s="1"/>
      <c r="J115" s="2"/>
      <c r="K115" s="2"/>
    </row>
    <row r="116" spans="1:11">
      <c r="B116" s="2">
        <f>I113</f>
        <v>1231</v>
      </c>
      <c r="C116" s="2">
        <v>1235.3</v>
      </c>
      <c r="D116" s="2">
        <v>460</v>
      </c>
      <c r="E116" s="17">
        <f>D119</f>
        <v>453</v>
      </c>
      <c r="F116" s="17">
        <f>ROUND((E116-32)/1.8,0)</f>
        <v>234</v>
      </c>
      <c r="G116" s="17">
        <f>ROUND(F116+273.15,0)</f>
        <v>507</v>
      </c>
      <c r="H116" s="2"/>
      <c r="I116" s="2"/>
      <c r="J116" s="2"/>
      <c r="K116" s="2"/>
    </row>
    <row r="117" spans="1:11">
      <c r="B117" s="2"/>
      <c r="C117" s="2">
        <v>1222.2</v>
      </c>
      <c r="D117" s="2">
        <v>440</v>
      </c>
      <c r="E117" s="2"/>
      <c r="F117" s="2"/>
      <c r="G117" s="2"/>
      <c r="H117" s="2"/>
      <c r="I117" s="2"/>
      <c r="J117" s="2"/>
      <c r="K117" s="2"/>
    </row>
    <row r="118" spans="1:11">
      <c r="B118" s="2"/>
      <c r="C118" s="2">
        <f>C116-C117</f>
        <v>13.099999999999909</v>
      </c>
      <c r="D118" s="2">
        <f>D116-D117</f>
        <v>20</v>
      </c>
      <c r="E118" s="2"/>
      <c r="F118" s="2"/>
      <c r="G118" s="2"/>
      <c r="H118" s="2"/>
      <c r="I118" s="2"/>
      <c r="J118" s="2"/>
      <c r="K118" s="2"/>
    </row>
    <row r="119" spans="1:11">
      <c r="B119" s="2"/>
      <c r="C119" s="2"/>
      <c r="D119" s="2">
        <f>ROUND(D116+(D118/C118)*(B116-C116),0)</f>
        <v>453</v>
      </c>
      <c r="E119" s="2"/>
      <c r="F119" s="2"/>
      <c r="G119" s="2"/>
      <c r="H119" s="2"/>
      <c r="I119" s="2"/>
      <c r="J119" s="2"/>
      <c r="K119" s="2"/>
    </row>
    <row r="120" spans="1:1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1" t="s">
        <v>15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3" t="s">
        <v>1</v>
      </c>
      <c r="B122" s="6" t="s">
        <v>46</v>
      </c>
      <c r="C122" s="9" t="s">
        <v>47</v>
      </c>
      <c r="D122" s="9" t="s">
        <v>48</v>
      </c>
      <c r="E122" s="1" t="s">
        <v>45</v>
      </c>
      <c r="F122" s="1" t="s">
        <v>44</v>
      </c>
      <c r="G122" s="1" t="s">
        <v>43</v>
      </c>
      <c r="H122" s="14" t="s">
        <v>49</v>
      </c>
      <c r="I122" s="14" t="s">
        <v>49</v>
      </c>
      <c r="J122" s="14" t="s">
        <v>52</v>
      </c>
      <c r="K122" s="2"/>
    </row>
    <row r="123" spans="1:11">
      <c r="B123" s="20">
        <v>5</v>
      </c>
      <c r="C123" s="11">
        <v>2.5</v>
      </c>
      <c r="D123" s="11">
        <v>1.5</v>
      </c>
      <c r="E123" s="7">
        <v>30</v>
      </c>
      <c r="F123" s="12">
        <v>0.04</v>
      </c>
      <c r="G123" s="7">
        <v>5</v>
      </c>
      <c r="H123" s="13" t="s">
        <v>50</v>
      </c>
      <c r="I123" s="13" t="s">
        <v>51</v>
      </c>
      <c r="J123" s="13" t="s">
        <v>16</v>
      </c>
      <c r="K123" s="2"/>
    </row>
    <row r="124" spans="1:11">
      <c r="B124" s="7"/>
      <c r="C124" s="7"/>
      <c r="D124" s="7"/>
      <c r="E124" s="7"/>
      <c r="F124" s="10"/>
      <c r="G124" s="7"/>
      <c r="H124" s="10"/>
      <c r="I124" s="7"/>
      <c r="J124" s="2"/>
      <c r="K124" s="2"/>
    </row>
    <row r="125" spans="1:11">
      <c r="A125" s="3" t="s">
        <v>58</v>
      </c>
      <c r="B125" s="1" t="s">
        <v>45</v>
      </c>
      <c r="C125" s="1" t="s">
        <v>44</v>
      </c>
      <c r="D125" s="6" t="s">
        <v>53</v>
      </c>
      <c r="E125" s="1" t="s">
        <v>43</v>
      </c>
      <c r="F125" s="1" t="s">
        <v>42</v>
      </c>
      <c r="G125" s="6" t="s">
        <v>54</v>
      </c>
      <c r="H125" s="15" t="s">
        <v>57</v>
      </c>
      <c r="I125" s="15" t="s">
        <v>56</v>
      </c>
      <c r="J125" s="18" t="s">
        <v>41</v>
      </c>
      <c r="K125" s="18" t="s">
        <v>55</v>
      </c>
    </row>
    <row r="126" spans="1:11">
      <c r="B126" s="7">
        <f>E123</f>
        <v>30</v>
      </c>
      <c r="C126" s="7">
        <f>F123</f>
        <v>0.04</v>
      </c>
      <c r="D126" s="7">
        <f>ROUND((B126*C126*1000000/(B123*83.14)),0)</f>
        <v>2887</v>
      </c>
      <c r="E126" s="7">
        <f>G123</f>
        <v>5</v>
      </c>
      <c r="F126" s="12">
        <f>C126</f>
        <v>0.04</v>
      </c>
      <c r="G126" s="7">
        <f>ROUND((E126*F126*1000000/(B123*83.14)),0)</f>
        <v>481</v>
      </c>
      <c r="H126" s="16">
        <f>ROUND(D123*B123*8.314*(G126-D126)*(1/1000),1)</f>
        <v>-150</v>
      </c>
      <c r="I126" s="17">
        <f>ROUND(C123*B123*8.314*(G126-D126)*(1/1000),1)</f>
        <v>-250</v>
      </c>
      <c r="J126" s="17">
        <v>0</v>
      </c>
      <c r="K126" s="17">
        <f>H126</f>
        <v>-150</v>
      </c>
    </row>
    <row r="127" spans="1:11">
      <c r="B127" s="7"/>
      <c r="C127" s="7"/>
      <c r="D127" s="7"/>
      <c r="E127" s="7"/>
      <c r="F127" s="10"/>
      <c r="G127" s="7"/>
      <c r="H127" s="10"/>
      <c r="I127" s="7"/>
      <c r="J127" s="2"/>
      <c r="K127" s="2"/>
    </row>
    <row r="128" spans="1:11">
      <c r="A128" s="3" t="s">
        <v>59</v>
      </c>
      <c r="B128" s="1" t="s">
        <v>45</v>
      </c>
      <c r="C128" s="1" t="s">
        <v>44</v>
      </c>
      <c r="D128" s="6" t="s">
        <v>53</v>
      </c>
      <c r="E128" s="1" t="s">
        <v>43</v>
      </c>
      <c r="F128" s="1" t="s">
        <v>42</v>
      </c>
      <c r="G128" s="6" t="s">
        <v>54</v>
      </c>
      <c r="H128" s="15" t="s">
        <v>57</v>
      </c>
      <c r="I128" s="15" t="s">
        <v>56</v>
      </c>
      <c r="J128" s="18" t="s">
        <v>41</v>
      </c>
      <c r="K128" s="18" t="s">
        <v>55</v>
      </c>
    </row>
    <row r="129" spans="1:11">
      <c r="B129" s="7">
        <f>E123</f>
        <v>30</v>
      </c>
      <c r="C129" s="7">
        <f>F123</f>
        <v>0.04</v>
      </c>
      <c r="D129" s="7">
        <f>ROUND((B129*C129*1000000/(B123*83.14)),0)</f>
        <v>2887</v>
      </c>
      <c r="E129" s="7">
        <f>G123</f>
        <v>5</v>
      </c>
      <c r="F129" s="12">
        <f>ROUND((83.14*G129/E129)*(1/1000000),3)</f>
        <v>4.8000000000000001E-2</v>
      </c>
      <c r="G129" s="7">
        <f>D129</f>
        <v>2887</v>
      </c>
      <c r="H129" s="17">
        <f>ROUND(D123*B123*8.314*(G129-D129)*(1/1000),3)</f>
        <v>0</v>
      </c>
      <c r="I129" s="17">
        <f>ROUND(C123*B123*8.314*(G129-D129)*(1/1000),3)</f>
        <v>0</v>
      </c>
      <c r="J129" s="17">
        <f>ROUND(B123*8.314*(1/1000)*G129*LN(F129/C129),1)</f>
        <v>21.9</v>
      </c>
      <c r="K129" s="17">
        <f>J129</f>
        <v>21.9</v>
      </c>
    </row>
    <row r="130" spans="1:11">
      <c r="B130" s="7"/>
      <c r="C130" s="7"/>
      <c r="D130" s="7"/>
      <c r="E130" s="7"/>
      <c r="F130" s="7"/>
      <c r="G130" s="7"/>
      <c r="H130" s="7"/>
      <c r="I130" s="7"/>
      <c r="J130" s="2"/>
      <c r="K130" s="2"/>
    </row>
    <row r="131" spans="1:11">
      <c r="A131" s="3" t="s">
        <v>60</v>
      </c>
      <c r="B131" s="1" t="s">
        <v>45</v>
      </c>
      <c r="C131" s="1" t="s">
        <v>44</v>
      </c>
      <c r="D131" s="6" t="s">
        <v>53</v>
      </c>
      <c r="E131" s="1" t="s">
        <v>43</v>
      </c>
      <c r="F131" s="5" t="s">
        <v>17</v>
      </c>
      <c r="G131" s="6" t="s">
        <v>54</v>
      </c>
      <c r="H131" s="15" t="s">
        <v>57</v>
      </c>
      <c r="I131" s="15" t="s">
        <v>56</v>
      </c>
      <c r="J131" s="18" t="s">
        <v>41</v>
      </c>
      <c r="K131" s="18" t="s">
        <v>55</v>
      </c>
    </row>
    <row r="132" spans="1:11">
      <c r="B132" s="7">
        <f>E123</f>
        <v>30</v>
      </c>
      <c r="C132" s="7">
        <f>F123</f>
        <v>0.04</v>
      </c>
      <c r="D132" s="7">
        <f>ROUND((B132*C132*1000000/(B123*83.14)),0)</f>
        <v>2887</v>
      </c>
      <c r="E132" s="7">
        <f>G123</f>
        <v>5</v>
      </c>
      <c r="F132" s="12">
        <f>ROUND(C123/D123,1)</f>
        <v>1.7</v>
      </c>
      <c r="G132" s="7">
        <f>ROUND(D132*(E132/B132)*((B132/E132)^(1/F132)),0)</f>
        <v>1380</v>
      </c>
      <c r="H132" s="17">
        <f>ROUND(D123*B123*8.314*(G132-D132)*(1/1000),1)</f>
        <v>-94</v>
      </c>
      <c r="I132" s="17">
        <f>ROUND(C123*B123*8.314*(G132-D132)*(1/1000),1)</f>
        <v>-156.6</v>
      </c>
      <c r="J132" s="17">
        <f>-H132</f>
        <v>94</v>
      </c>
      <c r="K132" s="17">
        <v>0</v>
      </c>
    </row>
    <row r="133" spans="1:11">
      <c r="B133" s="7"/>
      <c r="C133" s="7"/>
      <c r="D133" s="7"/>
      <c r="E133" s="7"/>
      <c r="F133" s="7"/>
      <c r="G133" s="7"/>
      <c r="H133" s="7"/>
      <c r="I133" s="7"/>
      <c r="J133" s="2"/>
      <c r="K133" s="2"/>
    </row>
    <row r="134" spans="1:11">
      <c r="A134" s="8" t="s">
        <v>21</v>
      </c>
    </row>
    <row r="135" spans="1:11">
      <c r="A135" s="1" t="s">
        <v>0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1" t="s">
        <v>1</v>
      </c>
      <c r="B136" s="1" t="s">
        <v>2</v>
      </c>
      <c r="C136" s="1" t="s">
        <v>3</v>
      </c>
      <c r="D136" s="1" t="s">
        <v>4</v>
      </c>
      <c r="E136" s="1" t="s">
        <v>28</v>
      </c>
      <c r="F136" s="1" t="s">
        <v>5</v>
      </c>
      <c r="G136" s="1" t="s">
        <v>27</v>
      </c>
      <c r="H136" s="1" t="s">
        <v>6</v>
      </c>
      <c r="I136" s="1"/>
      <c r="J136" s="2"/>
      <c r="K136" s="2"/>
    </row>
    <row r="137" spans="1:11">
      <c r="B137" s="1" t="s">
        <v>7</v>
      </c>
      <c r="C137" s="7">
        <v>30</v>
      </c>
      <c r="D137" s="7">
        <v>7</v>
      </c>
      <c r="E137" s="7">
        <v>256</v>
      </c>
      <c r="F137" s="7">
        <v>18</v>
      </c>
      <c r="G137" s="7">
        <v>285</v>
      </c>
      <c r="H137" s="7">
        <v>3.8</v>
      </c>
      <c r="I137" s="2"/>
      <c r="J137" s="2"/>
      <c r="K137" s="2"/>
    </row>
    <row r="138" spans="1:1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1" t="s">
        <v>8</v>
      </c>
      <c r="B139" s="1" t="s">
        <v>28</v>
      </c>
      <c r="C139" s="1" t="s">
        <v>28</v>
      </c>
      <c r="D139" s="1" t="s">
        <v>29</v>
      </c>
      <c r="E139" s="1" t="s">
        <v>30</v>
      </c>
      <c r="F139" s="1" t="s">
        <v>31</v>
      </c>
      <c r="G139" s="1" t="s">
        <v>32</v>
      </c>
      <c r="H139" s="1" t="s">
        <v>62</v>
      </c>
      <c r="I139" s="1" t="s">
        <v>63</v>
      </c>
      <c r="J139" s="1" t="s">
        <v>33</v>
      </c>
      <c r="K139" s="1" t="s">
        <v>34</v>
      </c>
    </row>
    <row r="140" spans="1:11">
      <c r="B140" s="2">
        <f>E137</f>
        <v>256</v>
      </c>
      <c r="C140" s="2">
        <v>247.26</v>
      </c>
      <c r="D140" s="2">
        <v>1.864E-2</v>
      </c>
      <c r="E140" s="2">
        <v>1.863</v>
      </c>
      <c r="F140" s="2">
        <v>374.24</v>
      </c>
      <c r="G140" s="2">
        <v>1115.7</v>
      </c>
      <c r="H140" s="2">
        <v>375.09</v>
      </c>
      <c r="I140" s="2">
        <v>1201</v>
      </c>
      <c r="J140" s="2">
        <f>D143*C137</f>
        <v>0.56100000000000005</v>
      </c>
      <c r="K140" s="2">
        <f>E143*D137</f>
        <v>12.6168</v>
      </c>
    </row>
    <row r="141" spans="1:11">
      <c r="B141" s="2"/>
      <c r="C141" s="2">
        <v>261.64999999999998</v>
      </c>
      <c r="D141" s="2">
        <v>1.8710000000000001E-2</v>
      </c>
      <c r="E141" s="2">
        <v>1.7633000000000001</v>
      </c>
      <c r="F141" s="2">
        <v>379.61</v>
      </c>
      <c r="G141" s="2">
        <v>1116.2</v>
      </c>
      <c r="H141" s="2">
        <v>380.52</v>
      </c>
      <c r="I141" s="2">
        <v>1201.5999999999999</v>
      </c>
      <c r="J141" s="2"/>
      <c r="K141" s="2"/>
    </row>
    <row r="142" spans="1:11">
      <c r="B142" s="2"/>
      <c r="C142" s="2">
        <f t="shared" ref="C142:I142" si="4">C140-C141</f>
        <v>-14.389999999999986</v>
      </c>
      <c r="D142" s="2">
        <f t="shared" si="4"/>
        <v>-7.0000000000000617E-5</v>
      </c>
      <c r="E142" s="2">
        <f t="shared" si="4"/>
        <v>9.96999999999999E-2</v>
      </c>
      <c r="F142" s="2">
        <f t="shared" si="4"/>
        <v>-5.3700000000000045</v>
      </c>
      <c r="G142" s="2">
        <f t="shared" si="4"/>
        <v>-0.5</v>
      </c>
      <c r="H142" s="2">
        <f t="shared" si="4"/>
        <v>-5.4300000000000068</v>
      </c>
      <c r="I142" s="2">
        <f t="shared" si="4"/>
        <v>-0.59999999999990905</v>
      </c>
      <c r="J142" s="2"/>
      <c r="K142" s="2"/>
    </row>
    <row r="143" spans="1:11">
      <c r="B143" s="2"/>
      <c r="C143" s="2"/>
      <c r="D143" s="2">
        <f>ROUND(D140+(D142/C142)*(B140-C140),4)</f>
        <v>1.8700000000000001E-2</v>
      </c>
      <c r="E143" s="2">
        <f>ROUND(E140+(E142/C142)*(B140-C140),4)</f>
        <v>1.8024</v>
      </c>
      <c r="F143" s="2">
        <f>ROUND(F140+(F142/C142)*(B140-C140),2)</f>
        <v>377.5</v>
      </c>
      <c r="G143" s="2">
        <f>ROUND(G140+(G142/C142)*(B140-C140),1)</f>
        <v>1116</v>
      </c>
      <c r="H143" s="2">
        <f>ROUND(H140+(H142/C142)*(B140-C140),1)</f>
        <v>378.4</v>
      </c>
      <c r="I143" s="2">
        <f>ROUND(I140+(I142/C142)*(B140-C140),1)</f>
        <v>1201.4000000000001</v>
      </c>
      <c r="J143" s="2"/>
      <c r="K143" s="2"/>
    </row>
    <row r="144" spans="1:1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B145" s="1" t="s">
        <v>35</v>
      </c>
      <c r="C145" s="1" t="s">
        <v>36</v>
      </c>
      <c r="D145" s="1" t="s">
        <v>9</v>
      </c>
      <c r="E145" s="1" t="s">
        <v>37</v>
      </c>
      <c r="F145" s="1" t="s">
        <v>38</v>
      </c>
      <c r="G145" s="1" t="s">
        <v>10</v>
      </c>
      <c r="H145" s="1" t="s">
        <v>39</v>
      </c>
      <c r="I145" s="1" t="s">
        <v>40</v>
      </c>
      <c r="J145" s="21" t="str">
        <f>IF(I146&gt;H143,IF(I146&lt;I143,"vapor saturado","vapor recalentado"),"vapor saturado")</f>
        <v>vapor recalentado</v>
      </c>
      <c r="K145" s="22"/>
    </row>
    <row r="146" spans="1:11">
      <c r="B146" s="2">
        <f>J140+K140</f>
        <v>13.1778</v>
      </c>
      <c r="C146" s="2">
        <f>H137*B146</f>
        <v>50.075639999999993</v>
      </c>
      <c r="D146" s="2">
        <f>ROUND((D137/(C137+D137)),4)</f>
        <v>0.18920000000000001</v>
      </c>
      <c r="E146" s="2">
        <f>ROUND((1-D146)*F143+G143*D146,2)</f>
        <v>517.22</v>
      </c>
      <c r="F146" s="2">
        <f>ROUND((C146/(C137+D137+F137)),4)</f>
        <v>0.91049999999999998</v>
      </c>
      <c r="G146" s="2">
        <f>ROUND(((F146-D143)/(E143-D143)),4)</f>
        <v>0.5</v>
      </c>
      <c r="H146" s="2">
        <f>ROUND((1-G146)*F143+G143*G146,2)</f>
        <v>746.75</v>
      </c>
      <c r="I146" s="2">
        <f>ROUND((((C137+D137)/F137)*(H146-E146)+H146),1)</f>
        <v>1218.5999999999999</v>
      </c>
      <c r="K146" s="4"/>
    </row>
    <row r="147" spans="1:11">
      <c r="B147" s="2"/>
      <c r="C147" s="2"/>
      <c r="D147" s="2"/>
      <c r="E147" s="2"/>
      <c r="F147" s="2"/>
      <c r="G147" s="2"/>
      <c r="H147" s="2"/>
      <c r="I147" s="4"/>
      <c r="J147" s="2"/>
      <c r="K147" s="2"/>
    </row>
    <row r="148" spans="1:11">
      <c r="B148" s="1" t="s">
        <v>11</v>
      </c>
      <c r="C148" s="1" t="s">
        <v>11</v>
      </c>
      <c r="D148" s="1" t="s">
        <v>12</v>
      </c>
      <c r="E148" s="18" t="s">
        <v>12</v>
      </c>
      <c r="F148" s="18" t="s">
        <v>13</v>
      </c>
      <c r="G148" s="18" t="s">
        <v>14</v>
      </c>
      <c r="H148" s="1"/>
      <c r="I148" s="1"/>
      <c r="J148" s="2"/>
      <c r="K148" s="2"/>
    </row>
    <row r="149" spans="1:11">
      <c r="B149" s="2">
        <f>I146</f>
        <v>1218.5999999999999</v>
      </c>
      <c r="C149" s="2">
        <v>1207.5999999999999</v>
      </c>
      <c r="D149" s="2">
        <v>420</v>
      </c>
      <c r="E149" s="17">
        <f>D152</f>
        <v>436</v>
      </c>
      <c r="F149" s="17">
        <f>ROUND((E149-32)/1.8,0)</f>
        <v>224</v>
      </c>
      <c r="G149" s="17">
        <f>ROUND(F149+273.15,0)</f>
        <v>497</v>
      </c>
      <c r="H149" s="2"/>
      <c r="I149" s="2"/>
      <c r="J149" s="2"/>
      <c r="K149" s="2"/>
    </row>
    <row r="150" spans="1:11">
      <c r="B150" s="2"/>
      <c r="C150" s="2">
        <v>1221.5999999999999</v>
      </c>
      <c r="D150" s="2">
        <v>440</v>
      </c>
      <c r="E150" s="2"/>
      <c r="F150" s="2"/>
      <c r="G150" s="2"/>
      <c r="H150" s="2"/>
      <c r="I150" s="2"/>
      <c r="J150" s="2"/>
      <c r="K150" s="2"/>
    </row>
    <row r="151" spans="1:11">
      <c r="B151" s="2"/>
      <c r="C151" s="2">
        <f>C149-C150</f>
        <v>-14</v>
      </c>
      <c r="D151" s="2">
        <f>D149-D150</f>
        <v>-20</v>
      </c>
      <c r="E151" s="2"/>
      <c r="F151" s="2"/>
      <c r="G151" s="2"/>
      <c r="H151" s="2"/>
      <c r="I151" s="2"/>
      <c r="J151" s="2"/>
      <c r="K151" s="2"/>
    </row>
    <row r="152" spans="1:11">
      <c r="B152" s="2"/>
      <c r="C152" s="2"/>
      <c r="D152" s="2">
        <f>ROUND(D149+(D151/C151)*(B149-C149),0)</f>
        <v>436</v>
      </c>
      <c r="E152" s="2"/>
      <c r="F152" s="2"/>
      <c r="G152" s="2"/>
      <c r="H152" s="2"/>
      <c r="I152" s="2"/>
      <c r="J152" s="2"/>
      <c r="K152" s="2"/>
    </row>
    <row r="153" spans="1:1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1" t="s">
        <v>15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3" t="s">
        <v>1</v>
      </c>
      <c r="B155" s="6" t="s">
        <v>46</v>
      </c>
      <c r="C155" s="9" t="s">
        <v>47</v>
      </c>
      <c r="D155" s="9" t="s">
        <v>48</v>
      </c>
      <c r="E155" s="1" t="s">
        <v>45</v>
      </c>
      <c r="F155" s="1" t="s">
        <v>44</v>
      </c>
      <c r="G155" s="1" t="s">
        <v>43</v>
      </c>
      <c r="H155" s="14" t="s">
        <v>49</v>
      </c>
      <c r="I155" s="14" t="s">
        <v>49</v>
      </c>
      <c r="J155" s="14" t="s">
        <v>52</v>
      </c>
      <c r="K155" s="2"/>
    </row>
    <row r="156" spans="1:11">
      <c r="B156" s="20">
        <v>6</v>
      </c>
      <c r="C156" s="11">
        <v>3.5</v>
      </c>
      <c r="D156" s="11">
        <v>2.5</v>
      </c>
      <c r="E156" s="7">
        <v>35</v>
      </c>
      <c r="F156" s="12">
        <v>0.04</v>
      </c>
      <c r="G156" s="7">
        <v>6</v>
      </c>
      <c r="H156" s="13" t="s">
        <v>50</v>
      </c>
      <c r="I156" s="13" t="s">
        <v>51</v>
      </c>
      <c r="J156" s="13" t="s">
        <v>16</v>
      </c>
      <c r="K156" s="2"/>
    </row>
    <row r="157" spans="1:11">
      <c r="B157" s="7"/>
      <c r="C157" s="7"/>
      <c r="D157" s="7"/>
      <c r="E157" s="7"/>
      <c r="F157" s="10"/>
      <c r="G157" s="7"/>
      <c r="H157" s="10"/>
      <c r="I157" s="7"/>
      <c r="J157" s="2"/>
      <c r="K157" s="2"/>
    </row>
    <row r="158" spans="1:11">
      <c r="A158" s="3" t="s">
        <v>58</v>
      </c>
      <c r="B158" s="1" t="s">
        <v>45</v>
      </c>
      <c r="C158" s="1" t="s">
        <v>44</v>
      </c>
      <c r="D158" s="6" t="s">
        <v>53</v>
      </c>
      <c r="E158" s="1" t="s">
        <v>43</v>
      </c>
      <c r="F158" s="1" t="s">
        <v>42</v>
      </c>
      <c r="G158" s="6" t="s">
        <v>54</v>
      </c>
      <c r="H158" s="15" t="s">
        <v>57</v>
      </c>
      <c r="I158" s="15" t="s">
        <v>56</v>
      </c>
      <c r="J158" s="18" t="s">
        <v>41</v>
      </c>
      <c r="K158" s="18" t="s">
        <v>55</v>
      </c>
    </row>
    <row r="159" spans="1:11">
      <c r="B159" s="7">
        <f>E156</f>
        <v>35</v>
      </c>
      <c r="C159" s="7">
        <f>F156</f>
        <v>0.04</v>
      </c>
      <c r="D159" s="7">
        <f>ROUND((B159*C159*1000000/(B156*83.14)),0)</f>
        <v>2807</v>
      </c>
      <c r="E159" s="7">
        <f>G156</f>
        <v>6</v>
      </c>
      <c r="F159" s="12">
        <f>C159</f>
        <v>0.04</v>
      </c>
      <c r="G159" s="7">
        <f>ROUND((E159*F159*1000000/(B156*83.14)),0)</f>
        <v>481</v>
      </c>
      <c r="H159" s="16">
        <f>ROUND(D156*B156*8.314*(G159-D159)*(1/1000),1)</f>
        <v>-290.10000000000002</v>
      </c>
      <c r="I159" s="17">
        <f>ROUND(C156*B156*8.314*(G159-D159)*(1/1000),1)</f>
        <v>-406.1</v>
      </c>
      <c r="J159" s="17">
        <v>0</v>
      </c>
      <c r="K159" s="17">
        <f>H159</f>
        <v>-290.10000000000002</v>
      </c>
    </row>
    <row r="160" spans="1:11">
      <c r="B160" s="7"/>
      <c r="C160" s="7"/>
      <c r="D160" s="7"/>
      <c r="E160" s="7"/>
      <c r="F160" s="10"/>
      <c r="G160" s="7"/>
      <c r="H160" s="10"/>
      <c r="I160" s="7"/>
      <c r="J160" s="2"/>
      <c r="K160" s="2"/>
    </row>
    <row r="161" spans="1:11">
      <c r="A161" s="3" t="s">
        <v>59</v>
      </c>
      <c r="B161" s="1" t="s">
        <v>45</v>
      </c>
      <c r="C161" s="1" t="s">
        <v>44</v>
      </c>
      <c r="D161" s="6" t="s">
        <v>53</v>
      </c>
      <c r="E161" s="1" t="s">
        <v>43</v>
      </c>
      <c r="F161" s="1" t="s">
        <v>42</v>
      </c>
      <c r="G161" s="6" t="s">
        <v>54</v>
      </c>
      <c r="H161" s="15" t="s">
        <v>57</v>
      </c>
      <c r="I161" s="15" t="s">
        <v>56</v>
      </c>
      <c r="J161" s="18" t="s">
        <v>41</v>
      </c>
      <c r="K161" s="18" t="s">
        <v>55</v>
      </c>
    </row>
    <row r="162" spans="1:11">
      <c r="B162" s="7">
        <f>E156</f>
        <v>35</v>
      </c>
      <c r="C162" s="7">
        <f>F156</f>
        <v>0.04</v>
      </c>
      <c r="D162" s="7">
        <f>ROUND((B162*C162*1000000/(B156*83.14)),0)</f>
        <v>2807</v>
      </c>
      <c r="E162" s="7">
        <f>G156</f>
        <v>6</v>
      </c>
      <c r="F162" s="12">
        <f>ROUND((83.14*G162/E162)*(1/1000000),3)</f>
        <v>3.9E-2</v>
      </c>
      <c r="G162" s="7">
        <f>D162</f>
        <v>2807</v>
      </c>
      <c r="H162" s="17">
        <f>ROUND(D156*B156*8.314*(G162-D162)*(1/1000),3)</f>
        <v>0</v>
      </c>
      <c r="I162" s="17">
        <f>ROUND(C156*B156*8.314*(G162-D162)*(1/1000),3)</f>
        <v>0</v>
      </c>
      <c r="J162" s="17">
        <f>ROUND(B156*8.314*(1/1000)*G162*LN(F162/C162),1)</f>
        <v>-3.5</v>
      </c>
      <c r="K162" s="17">
        <f>J162</f>
        <v>-3.5</v>
      </c>
    </row>
    <row r="163" spans="1:11">
      <c r="B163" s="7"/>
      <c r="C163" s="7"/>
      <c r="D163" s="7"/>
      <c r="E163" s="7"/>
      <c r="F163" s="7"/>
      <c r="G163" s="7"/>
      <c r="H163" s="7"/>
      <c r="I163" s="7"/>
      <c r="J163" s="2"/>
      <c r="K163" s="2"/>
    </row>
    <row r="164" spans="1:11">
      <c r="A164" s="3" t="s">
        <v>60</v>
      </c>
      <c r="B164" s="1" t="s">
        <v>45</v>
      </c>
      <c r="C164" s="1" t="s">
        <v>44</v>
      </c>
      <c r="D164" s="6" t="s">
        <v>53</v>
      </c>
      <c r="E164" s="1" t="s">
        <v>43</v>
      </c>
      <c r="F164" s="5" t="s">
        <v>17</v>
      </c>
      <c r="G164" s="6" t="s">
        <v>54</v>
      </c>
      <c r="H164" s="15" t="s">
        <v>57</v>
      </c>
      <c r="I164" s="15" t="s">
        <v>56</v>
      </c>
      <c r="J164" s="18" t="s">
        <v>41</v>
      </c>
      <c r="K164" s="18" t="s">
        <v>55</v>
      </c>
    </row>
    <row r="165" spans="1:11">
      <c r="B165" s="7">
        <f>E156</f>
        <v>35</v>
      </c>
      <c r="C165" s="7">
        <f>F156</f>
        <v>0.04</v>
      </c>
      <c r="D165" s="7">
        <f>ROUND((B165*C165*1000000/(B156*83.14)),0)</f>
        <v>2807</v>
      </c>
      <c r="E165" s="7">
        <f>G156</f>
        <v>6</v>
      </c>
      <c r="F165" s="12">
        <f>C156/D156</f>
        <v>1.4</v>
      </c>
      <c r="G165" s="7">
        <f>ROUND(D165*(E165/B165)*((B165/E165)^(1/F165)),0)</f>
        <v>1696</v>
      </c>
      <c r="H165" s="17">
        <f>ROUND(D156*B156*8.314*(G165-D165)*(1/1000),1)</f>
        <v>-138.6</v>
      </c>
      <c r="I165" s="17">
        <f>ROUND(C156*B156*8.314*(G165-D165)*(1/1000),1)</f>
        <v>-194</v>
      </c>
      <c r="J165" s="17">
        <f>-H165</f>
        <v>138.6</v>
      </c>
      <c r="K165" s="17">
        <v>0</v>
      </c>
    </row>
    <row r="166" spans="1:11">
      <c r="B166" s="7"/>
      <c r="C166" s="7"/>
      <c r="D166" s="7"/>
      <c r="E166" s="7"/>
      <c r="F166" s="7"/>
      <c r="G166" s="7"/>
      <c r="H166" s="7"/>
      <c r="I166" s="7"/>
      <c r="J166" s="2"/>
      <c r="K166" s="2"/>
    </row>
    <row r="167" spans="1:11">
      <c r="A167" s="8" t="s">
        <v>22</v>
      </c>
    </row>
    <row r="168" spans="1:11">
      <c r="A168" s="1" t="s">
        <v>0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1" t="s">
        <v>1</v>
      </c>
      <c r="B169" s="1" t="s">
        <v>2</v>
      </c>
      <c r="C169" s="1" t="s">
        <v>3</v>
      </c>
      <c r="D169" s="1" t="s">
        <v>4</v>
      </c>
      <c r="E169" s="1" t="s">
        <v>28</v>
      </c>
      <c r="F169" s="1" t="s">
        <v>5</v>
      </c>
      <c r="G169" s="1" t="s">
        <v>27</v>
      </c>
      <c r="H169" s="1" t="s">
        <v>6</v>
      </c>
      <c r="I169" s="1"/>
      <c r="J169" s="2"/>
      <c r="K169" s="2"/>
    </row>
    <row r="170" spans="1:11">
      <c r="B170" s="1" t="s">
        <v>7</v>
      </c>
      <c r="C170" s="7">
        <v>35</v>
      </c>
      <c r="D170" s="7">
        <v>8</v>
      </c>
      <c r="E170" s="7">
        <v>258</v>
      </c>
      <c r="F170" s="7">
        <v>22</v>
      </c>
      <c r="G170" s="7">
        <v>285</v>
      </c>
      <c r="H170" s="7">
        <v>4.5</v>
      </c>
      <c r="I170" s="2"/>
      <c r="J170" s="2"/>
      <c r="K170" s="2"/>
    </row>
    <row r="171" spans="1:1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1" t="s">
        <v>8</v>
      </c>
      <c r="B172" s="1" t="s">
        <v>28</v>
      </c>
      <c r="C172" s="1" t="s">
        <v>28</v>
      </c>
      <c r="D172" s="1" t="s">
        <v>29</v>
      </c>
      <c r="E172" s="1" t="s">
        <v>30</v>
      </c>
      <c r="F172" s="1" t="s">
        <v>31</v>
      </c>
      <c r="G172" s="1" t="s">
        <v>32</v>
      </c>
      <c r="H172" s="1" t="s">
        <v>62</v>
      </c>
      <c r="I172" s="1" t="s">
        <v>63</v>
      </c>
      <c r="J172" s="1" t="s">
        <v>33</v>
      </c>
      <c r="K172" s="1" t="s">
        <v>34</v>
      </c>
    </row>
    <row r="173" spans="1:11">
      <c r="B173" s="2">
        <f>E170</f>
        <v>258</v>
      </c>
      <c r="C173" s="2">
        <v>247.26</v>
      </c>
      <c r="D173" s="2">
        <v>1.864E-2</v>
      </c>
      <c r="E173" s="2">
        <v>1.863</v>
      </c>
      <c r="F173" s="2">
        <v>374.24</v>
      </c>
      <c r="G173" s="2">
        <v>1115.7</v>
      </c>
      <c r="H173" s="2">
        <v>375.09</v>
      </c>
      <c r="I173" s="2">
        <v>1201</v>
      </c>
      <c r="J173" s="2">
        <f>D176*C170</f>
        <v>0.65450000000000008</v>
      </c>
      <c r="K173" s="2">
        <f>E176*D170</f>
        <v>14.3088</v>
      </c>
    </row>
    <row r="174" spans="1:11">
      <c r="B174" s="2"/>
      <c r="C174" s="2">
        <v>261.64999999999998</v>
      </c>
      <c r="D174" s="2">
        <v>1.8710000000000001E-2</v>
      </c>
      <c r="E174" s="2">
        <v>1.7633000000000001</v>
      </c>
      <c r="F174" s="2">
        <v>379.61</v>
      </c>
      <c r="G174" s="2">
        <v>1116.2</v>
      </c>
      <c r="H174" s="2">
        <v>380.52</v>
      </c>
      <c r="I174" s="2">
        <v>1201.5999999999999</v>
      </c>
      <c r="J174" s="2"/>
      <c r="K174" s="2"/>
    </row>
    <row r="175" spans="1:11">
      <c r="B175" s="2"/>
      <c r="C175" s="2">
        <f t="shared" ref="C175:I175" si="5">C173-C174</f>
        <v>-14.389999999999986</v>
      </c>
      <c r="D175" s="2">
        <f t="shared" si="5"/>
        <v>-7.0000000000000617E-5</v>
      </c>
      <c r="E175" s="2">
        <f t="shared" si="5"/>
        <v>9.96999999999999E-2</v>
      </c>
      <c r="F175" s="2">
        <f t="shared" si="5"/>
        <v>-5.3700000000000045</v>
      </c>
      <c r="G175" s="2">
        <f t="shared" si="5"/>
        <v>-0.5</v>
      </c>
      <c r="H175" s="2">
        <f t="shared" si="5"/>
        <v>-5.4300000000000068</v>
      </c>
      <c r="I175" s="2">
        <f t="shared" si="5"/>
        <v>-0.59999999999990905</v>
      </c>
      <c r="J175" s="2"/>
      <c r="K175" s="2"/>
    </row>
    <row r="176" spans="1:11">
      <c r="B176" s="2"/>
      <c r="C176" s="2"/>
      <c r="D176" s="2">
        <f>ROUND(D173+(D175/C175)*(B173-C173),4)</f>
        <v>1.8700000000000001E-2</v>
      </c>
      <c r="E176" s="2">
        <f>ROUND(E173+(E175/C175)*(B173-C173),4)</f>
        <v>1.7886</v>
      </c>
      <c r="F176" s="2">
        <f>ROUND(F173+(F175/C175)*(B173-C173),2)</f>
        <v>378.25</v>
      </c>
      <c r="G176" s="2">
        <f>ROUND(G173+(G175/C175)*(B173-C173),1)</f>
        <v>1116.0999999999999</v>
      </c>
      <c r="H176" s="2">
        <f>ROUND(H173+(H175/C175)*(B173-C173),1)</f>
        <v>379.1</v>
      </c>
      <c r="I176" s="2">
        <f>ROUND(I173+(I175/C175)*(B173-C173),1)</f>
        <v>1201.4000000000001</v>
      </c>
      <c r="J176" s="2"/>
      <c r="K176" s="2"/>
    </row>
    <row r="177" spans="1:1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B178" s="1" t="s">
        <v>35</v>
      </c>
      <c r="C178" s="1" t="s">
        <v>36</v>
      </c>
      <c r="D178" s="1" t="s">
        <v>9</v>
      </c>
      <c r="E178" s="1" t="s">
        <v>37</v>
      </c>
      <c r="F178" s="1" t="s">
        <v>38</v>
      </c>
      <c r="G178" s="1" t="s">
        <v>10</v>
      </c>
      <c r="H178" s="1" t="s">
        <v>39</v>
      </c>
      <c r="I178" s="1" t="s">
        <v>40</v>
      </c>
      <c r="J178" s="21" t="str">
        <f>IF(I179&gt;H176,IF(I179&lt;I176,"vapor saturado","vapor recalentado"),"vapor saturado")</f>
        <v>vapor recalentado</v>
      </c>
      <c r="K178" s="22"/>
    </row>
    <row r="179" spans="1:11">
      <c r="B179" s="2">
        <f>J173+K173</f>
        <v>14.9633</v>
      </c>
      <c r="C179" s="2">
        <f>H170*B179</f>
        <v>67.334850000000003</v>
      </c>
      <c r="D179" s="2">
        <f>ROUND((D170/(C170+D170)),4)</f>
        <v>0.186</v>
      </c>
      <c r="E179" s="2">
        <f>ROUND((1-D179)*F176+G176*D179,2)</f>
        <v>515.49</v>
      </c>
      <c r="F179" s="2">
        <f>ROUND((C179/(C170+D170+F170)),4)</f>
        <v>1.0359</v>
      </c>
      <c r="G179" s="2">
        <f>ROUND(((F179-D176)/(E176-D176)),4)</f>
        <v>0.57469999999999999</v>
      </c>
      <c r="H179" s="2">
        <f>ROUND((1-G179)*F176+G176*G179,2)</f>
        <v>802.29</v>
      </c>
      <c r="I179" s="2">
        <f>ROUND((((C170+D170)/F170)*(H179-E179)+H179),1)</f>
        <v>1362.9</v>
      </c>
      <c r="K179" s="4"/>
    </row>
    <row r="180" spans="1:11">
      <c r="B180" s="2"/>
      <c r="C180" s="2"/>
      <c r="D180" s="2"/>
      <c r="E180" s="2"/>
      <c r="F180" s="2"/>
      <c r="G180" s="2"/>
      <c r="H180" s="2"/>
      <c r="I180" s="4"/>
      <c r="J180" s="2"/>
      <c r="K180" s="2"/>
    </row>
    <row r="181" spans="1:11">
      <c r="B181" s="1" t="s">
        <v>11</v>
      </c>
      <c r="C181" s="1" t="s">
        <v>11</v>
      </c>
      <c r="D181" s="1" t="s">
        <v>12</v>
      </c>
      <c r="E181" s="18" t="s">
        <v>12</v>
      </c>
      <c r="F181" s="18" t="s">
        <v>13</v>
      </c>
      <c r="G181" s="18" t="s">
        <v>14</v>
      </c>
      <c r="H181" s="1"/>
      <c r="I181" s="1"/>
      <c r="J181" s="2"/>
      <c r="K181" s="2"/>
    </row>
    <row r="182" spans="1:11">
      <c r="B182" s="2">
        <f>I179</f>
        <v>1362.9</v>
      </c>
      <c r="C182" s="2">
        <v>1316.4</v>
      </c>
      <c r="D182" s="2">
        <v>600</v>
      </c>
      <c r="E182" s="17">
        <f>D185</f>
        <v>687</v>
      </c>
      <c r="F182" s="17">
        <f>ROUND((E182-32)/1.8,0)</f>
        <v>364</v>
      </c>
      <c r="G182" s="17">
        <f>ROUND(F182+273.15,0)</f>
        <v>637</v>
      </c>
      <c r="H182" s="2"/>
      <c r="I182" s="2"/>
      <c r="J182" s="2"/>
      <c r="K182" s="2"/>
    </row>
    <row r="183" spans="1:11">
      <c r="B183" s="2"/>
      <c r="C183" s="2">
        <v>1369.7</v>
      </c>
      <c r="D183" s="2">
        <v>700</v>
      </c>
      <c r="E183" s="2"/>
      <c r="F183" s="2"/>
      <c r="G183" s="2"/>
      <c r="H183" s="2"/>
      <c r="I183" s="2"/>
      <c r="J183" s="2"/>
      <c r="K183" s="2"/>
    </row>
    <row r="184" spans="1:11">
      <c r="B184" s="2"/>
      <c r="C184" s="2">
        <f>C182-C183</f>
        <v>-53.299999999999955</v>
      </c>
      <c r="D184" s="2">
        <f>D182-D183</f>
        <v>-100</v>
      </c>
      <c r="E184" s="2"/>
      <c r="F184" s="2"/>
      <c r="G184" s="2"/>
      <c r="H184" s="2"/>
      <c r="I184" s="2"/>
      <c r="J184" s="2"/>
      <c r="K184" s="2"/>
    </row>
    <row r="185" spans="1:11">
      <c r="B185" s="2"/>
      <c r="C185" s="2"/>
      <c r="D185" s="2">
        <f>ROUND(D182+(D184/C184)*(B182-C182),0)</f>
        <v>687</v>
      </c>
      <c r="E185" s="2"/>
      <c r="F185" s="2"/>
      <c r="G185" s="2"/>
      <c r="H185" s="2"/>
      <c r="I185" s="2"/>
      <c r="J185" s="2"/>
      <c r="K185" s="2"/>
    </row>
    <row r="186" spans="1:11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1" t="s">
        <v>15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3" t="s">
        <v>1</v>
      </c>
      <c r="B188" s="6" t="s">
        <v>46</v>
      </c>
      <c r="C188" s="9" t="s">
        <v>47</v>
      </c>
      <c r="D188" s="9" t="s">
        <v>48</v>
      </c>
      <c r="E188" s="1" t="s">
        <v>45</v>
      </c>
      <c r="F188" s="1" t="s">
        <v>44</v>
      </c>
      <c r="G188" s="1" t="s">
        <v>43</v>
      </c>
      <c r="H188" s="14" t="s">
        <v>49</v>
      </c>
      <c r="I188" s="14" t="s">
        <v>49</v>
      </c>
      <c r="J188" s="14" t="s">
        <v>52</v>
      </c>
      <c r="K188" s="2"/>
    </row>
    <row r="189" spans="1:11">
      <c r="B189" s="20">
        <v>7</v>
      </c>
      <c r="C189" s="11">
        <v>2.5</v>
      </c>
      <c r="D189" s="11">
        <v>1.5</v>
      </c>
      <c r="E189" s="7">
        <v>40</v>
      </c>
      <c r="F189" s="12">
        <v>0.05</v>
      </c>
      <c r="G189" s="7">
        <v>7</v>
      </c>
      <c r="H189" s="13" t="s">
        <v>50</v>
      </c>
      <c r="I189" s="13" t="s">
        <v>51</v>
      </c>
      <c r="J189" s="13" t="s">
        <v>16</v>
      </c>
      <c r="K189" s="2"/>
    </row>
    <row r="190" spans="1:11">
      <c r="B190" s="7"/>
      <c r="C190" s="7"/>
      <c r="D190" s="7"/>
      <c r="E190" s="7"/>
      <c r="F190" s="10"/>
      <c r="G190" s="7"/>
      <c r="H190" s="10"/>
      <c r="I190" s="7"/>
      <c r="J190" s="2"/>
      <c r="K190" s="2"/>
    </row>
    <row r="191" spans="1:11">
      <c r="A191" s="3" t="s">
        <v>58</v>
      </c>
      <c r="B191" s="1" t="s">
        <v>45</v>
      </c>
      <c r="C191" s="1" t="s">
        <v>44</v>
      </c>
      <c r="D191" s="6" t="s">
        <v>53</v>
      </c>
      <c r="E191" s="1" t="s">
        <v>43</v>
      </c>
      <c r="F191" s="1" t="s">
        <v>42</v>
      </c>
      <c r="G191" s="6" t="s">
        <v>54</v>
      </c>
      <c r="H191" s="15" t="s">
        <v>57</v>
      </c>
      <c r="I191" s="15" t="s">
        <v>56</v>
      </c>
      <c r="J191" s="18" t="s">
        <v>41</v>
      </c>
      <c r="K191" s="18" t="s">
        <v>55</v>
      </c>
    </row>
    <row r="192" spans="1:11">
      <c r="B192" s="7">
        <f>E189</f>
        <v>40</v>
      </c>
      <c r="C192" s="7">
        <f>F189</f>
        <v>0.05</v>
      </c>
      <c r="D192" s="7">
        <f>ROUND((B192*C192*1000000/(B189*83.14)),0)</f>
        <v>3437</v>
      </c>
      <c r="E192" s="7">
        <f>G189</f>
        <v>7</v>
      </c>
      <c r="F192" s="12">
        <f>C192</f>
        <v>0.05</v>
      </c>
      <c r="G192" s="7">
        <f>ROUND((E192*F192*1000000/(B189*83.14)),0)</f>
        <v>601</v>
      </c>
      <c r="H192" s="16">
        <f>ROUND(D189*B189*8.314*(G192-D192)*(1/1000),1)</f>
        <v>-247.6</v>
      </c>
      <c r="I192" s="17">
        <f>ROUND(C189*B189*8.314*(G192-D192)*(1/1000),1)</f>
        <v>-412.6</v>
      </c>
      <c r="J192" s="17">
        <v>0</v>
      </c>
      <c r="K192" s="17">
        <f>H192</f>
        <v>-247.6</v>
      </c>
    </row>
    <row r="193" spans="1:11">
      <c r="B193" s="7"/>
      <c r="C193" s="7"/>
      <c r="D193" s="7"/>
      <c r="E193" s="7"/>
      <c r="F193" s="10"/>
      <c r="G193" s="7"/>
      <c r="H193" s="10"/>
      <c r="I193" s="7"/>
      <c r="J193" s="2"/>
      <c r="K193" s="2"/>
    </row>
    <row r="194" spans="1:11">
      <c r="A194" s="3" t="s">
        <v>59</v>
      </c>
      <c r="B194" s="1" t="s">
        <v>45</v>
      </c>
      <c r="C194" s="1" t="s">
        <v>44</v>
      </c>
      <c r="D194" s="6" t="s">
        <v>53</v>
      </c>
      <c r="E194" s="1" t="s">
        <v>43</v>
      </c>
      <c r="F194" s="1" t="s">
        <v>42</v>
      </c>
      <c r="G194" s="6" t="s">
        <v>54</v>
      </c>
      <c r="H194" s="15" t="s">
        <v>57</v>
      </c>
      <c r="I194" s="15" t="s">
        <v>56</v>
      </c>
      <c r="J194" s="18" t="s">
        <v>41</v>
      </c>
      <c r="K194" s="18" t="s">
        <v>55</v>
      </c>
    </row>
    <row r="195" spans="1:11">
      <c r="B195" s="7">
        <f>E189</f>
        <v>40</v>
      </c>
      <c r="C195" s="7">
        <f>F189</f>
        <v>0.05</v>
      </c>
      <c r="D195" s="7">
        <f>ROUND((B195*C195*1000000/(B189*83.14)),0)</f>
        <v>3437</v>
      </c>
      <c r="E195" s="7">
        <f>G189</f>
        <v>7</v>
      </c>
      <c r="F195" s="12">
        <f>ROUND((83.14*G195/E195)*(1/1000000),3)</f>
        <v>4.1000000000000002E-2</v>
      </c>
      <c r="G195" s="7">
        <f>D195</f>
        <v>3437</v>
      </c>
      <c r="H195" s="17">
        <f>ROUND(D189*B189*8.314*(G195-D195)*(1/1000),3)</f>
        <v>0</v>
      </c>
      <c r="I195" s="17">
        <f>ROUND(C189*B189*8.314*(G195-D195)*(1/1000),3)</f>
        <v>0</v>
      </c>
      <c r="J195" s="17">
        <f>ROUND(B189*8.314*(1/1000)*G195*LN(F195/C195),1)</f>
        <v>-39.700000000000003</v>
      </c>
      <c r="K195" s="17">
        <f>J195</f>
        <v>-39.700000000000003</v>
      </c>
    </row>
    <row r="196" spans="1:11">
      <c r="B196" s="7"/>
      <c r="C196" s="7"/>
      <c r="D196" s="7"/>
      <c r="E196" s="7"/>
      <c r="F196" s="7"/>
      <c r="G196" s="7"/>
      <c r="H196" s="7"/>
      <c r="I196" s="7"/>
      <c r="J196" s="2"/>
      <c r="K196" s="2"/>
    </row>
    <row r="197" spans="1:11">
      <c r="A197" s="3" t="s">
        <v>60</v>
      </c>
      <c r="B197" s="1" t="s">
        <v>45</v>
      </c>
      <c r="C197" s="1" t="s">
        <v>44</v>
      </c>
      <c r="D197" s="6" t="s">
        <v>53</v>
      </c>
      <c r="E197" s="1" t="s">
        <v>43</v>
      </c>
      <c r="F197" s="5" t="s">
        <v>17</v>
      </c>
      <c r="G197" s="6" t="s">
        <v>54</v>
      </c>
      <c r="H197" s="15" t="s">
        <v>57</v>
      </c>
      <c r="I197" s="15" t="s">
        <v>56</v>
      </c>
      <c r="J197" s="18" t="s">
        <v>41</v>
      </c>
      <c r="K197" s="18" t="s">
        <v>55</v>
      </c>
    </row>
    <row r="198" spans="1:11">
      <c r="B198" s="7">
        <f>E189</f>
        <v>40</v>
      </c>
      <c r="C198" s="7">
        <f>F189</f>
        <v>0.05</v>
      </c>
      <c r="D198" s="7">
        <f>ROUND((B198*C198*1000000/(B189*83.14)),0)</f>
        <v>3437</v>
      </c>
      <c r="E198" s="7">
        <f>G189</f>
        <v>7</v>
      </c>
      <c r="F198" s="12">
        <f>ROUND(C189/D189,1)</f>
        <v>1.7</v>
      </c>
      <c r="G198" s="7">
        <f>ROUND(D198*(E198/B198)*((B198/E198)^(1/F198)),0)</f>
        <v>1677</v>
      </c>
      <c r="H198" s="17">
        <f>ROUND(D189*B189*8.314*(G198-D198)*(1/1000),1)</f>
        <v>-153.6</v>
      </c>
      <c r="I198" s="17">
        <f>ROUND(C189*B189*8.314*(G198-D198)*(1/1000),1)</f>
        <v>-256.10000000000002</v>
      </c>
      <c r="J198" s="17">
        <f>-H198</f>
        <v>153.6</v>
      </c>
      <c r="K198" s="17">
        <v>0</v>
      </c>
    </row>
    <row r="199" spans="1:11">
      <c r="B199" s="7"/>
      <c r="C199" s="7"/>
      <c r="D199" s="7"/>
      <c r="E199" s="7"/>
      <c r="F199" s="7"/>
      <c r="G199" s="7"/>
      <c r="H199" s="7"/>
      <c r="I199" s="7"/>
      <c r="J199" s="2"/>
      <c r="K199" s="2"/>
    </row>
    <row r="200" spans="1:11">
      <c r="A200" s="8" t="s">
        <v>23</v>
      </c>
    </row>
    <row r="201" spans="1:11">
      <c r="A201" s="1" t="s">
        <v>0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1" t="s">
        <v>1</v>
      </c>
      <c r="B202" s="1" t="s">
        <v>2</v>
      </c>
      <c r="C202" s="1" t="s">
        <v>3</v>
      </c>
      <c r="D202" s="1" t="s">
        <v>4</v>
      </c>
      <c r="E202" s="1" t="s">
        <v>28</v>
      </c>
      <c r="F202" s="1" t="s">
        <v>5</v>
      </c>
      <c r="G202" s="1" t="s">
        <v>27</v>
      </c>
      <c r="H202" s="1" t="s">
        <v>6</v>
      </c>
      <c r="I202" s="1"/>
      <c r="J202" s="2"/>
      <c r="K202" s="2"/>
    </row>
    <row r="203" spans="1:11">
      <c r="B203" s="1" t="s">
        <v>7</v>
      </c>
      <c r="C203" s="7">
        <v>40</v>
      </c>
      <c r="D203" s="7">
        <v>3</v>
      </c>
      <c r="E203" s="7">
        <v>260</v>
      </c>
      <c r="F203" s="7">
        <v>14</v>
      </c>
      <c r="G203" s="7">
        <v>285</v>
      </c>
      <c r="H203" s="7">
        <v>6.5</v>
      </c>
      <c r="I203" s="2"/>
      <c r="J203" s="2"/>
      <c r="K203" s="2"/>
    </row>
    <row r="204" spans="1:11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1" t="s">
        <v>8</v>
      </c>
      <c r="B205" s="1" t="s">
        <v>28</v>
      </c>
      <c r="C205" s="1" t="s">
        <v>28</v>
      </c>
      <c r="D205" s="1" t="s">
        <v>29</v>
      </c>
      <c r="E205" s="1" t="s">
        <v>30</v>
      </c>
      <c r="F205" s="1" t="s">
        <v>31</v>
      </c>
      <c r="G205" s="1" t="s">
        <v>32</v>
      </c>
      <c r="H205" s="1" t="s">
        <v>62</v>
      </c>
      <c r="I205" s="1" t="s">
        <v>63</v>
      </c>
      <c r="J205" s="1" t="s">
        <v>33</v>
      </c>
      <c r="K205" s="1" t="s">
        <v>34</v>
      </c>
    </row>
    <row r="206" spans="1:11">
      <c r="B206" s="2">
        <f>E203</f>
        <v>260</v>
      </c>
      <c r="C206" s="2">
        <v>247.26</v>
      </c>
      <c r="D206" s="2">
        <v>1.864E-2</v>
      </c>
      <c r="E206" s="2">
        <v>1.863</v>
      </c>
      <c r="F206" s="2">
        <v>374.24</v>
      </c>
      <c r="G206" s="2">
        <v>1115.7</v>
      </c>
      <c r="H206" s="2">
        <v>375.09</v>
      </c>
      <c r="I206" s="2">
        <v>1201</v>
      </c>
      <c r="J206" s="2">
        <f>D209*C203</f>
        <v>0.748</v>
      </c>
      <c r="K206" s="2">
        <f>E209*D203</f>
        <v>5.3240999999999996</v>
      </c>
    </row>
    <row r="207" spans="1:11">
      <c r="B207" s="2"/>
      <c r="C207" s="2">
        <v>261.64999999999998</v>
      </c>
      <c r="D207" s="2">
        <v>1.8710000000000001E-2</v>
      </c>
      <c r="E207" s="2">
        <v>1.7633000000000001</v>
      </c>
      <c r="F207" s="2">
        <v>379.61</v>
      </c>
      <c r="G207" s="2">
        <v>1116.2</v>
      </c>
      <c r="H207" s="2">
        <v>380.52</v>
      </c>
      <c r="I207" s="2">
        <v>1201.5999999999999</v>
      </c>
      <c r="J207" s="2"/>
      <c r="K207" s="2"/>
    </row>
    <row r="208" spans="1:11">
      <c r="B208" s="2"/>
      <c r="C208" s="2">
        <f t="shared" ref="C208:I208" si="6">C206-C207</f>
        <v>-14.389999999999986</v>
      </c>
      <c r="D208" s="2">
        <f t="shared" si="6"/>
        <v>-7.0000000000000617E-5</v>
      </c>
      <c r="E208" s="2">
        <f t="shared" si="6"/>
        <v>9.96999999999999E-2</v>
      </c>
      <c r="F208" s="2">
        <f t="shared" si="6"/>
        <v>-5.3700000000000045</v>
      </c>
      <c r="G208" s="2">
        <f t="shared" si="6"/>
        <v>-0.5</v>
      </c>
      <c r="H208" s="2">
        <f t="shared" si="6"/>
        <v>-5.4300000000000068</v>
      </c>
      <c r="I208" s="2">
        <f t="shared" si="6"/>
        <v>-0.59999999999990905</v>
      </c>
      <c r="J208" s="2"/>
      <c r="K208" s="2"/>
    </row>
    <row r="209" spans="1:11">
      <c r="B209" s="2"/>
      <c r="C209" s="2"/>
      <c r="D209" s="2">
        <f>ROUND(D206+(D208/C208)*(B206-C206),4)</f>
        <v>1.8700000000000001E-2</v>
      </c>
      <c r="E209" s="2">
        <f>ROUND(E206+(E208/C208)*(B206-C206),4)</f>
        <v>1.7746999999999999</v>
      </c>
      <c r="F209" s="2">
        <f>ROUND(F206+(F208/C208)*(B206-C206),2)</f>
        <v>378.99</v>
      </c>
      <c r="G209" s="2">
        <f>ROUND(G206+(G208/C208)*(B206-C206),1)</f>
        <v>1116.0999999999999</v>
      </c>
      <c r="H209" s="2">
        <f>ROUND(H206+(H208/C208)*(B206-C206),1)</f>
        <v>379.9</v>
      </c>
      <c r="I209" s="2">
        <f>ROUND(I206+(I208/C208)*(B206-C206),1)</f>
        <v>1201.5</v>
      </c>
      <c r="J209" s="2"/>
      <c r="K209" s="2"/>
    </row>
    <row r="210" spans="1:11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B211" s="1" t="s">
        <v>35</v>
      </c>
      <c r="C211" s="1" t="s">
        <v>36</v>
      </c>
      <c r="D211" s="1" t="s">
        <v>9</v>
      </c>
      <c r="E211" s="1" t="s">
        <v>37</v>
      </c>
      <c r="F211" s="1" t="s">
        <v>38</v>
      </c>
      <c r="G211" s="1" t="s">
        <v>10</v>
      </c>
      <c r="H211" s="1" t="s">
        <v>39</v>
      </c>
      <c r="I211" s="1" t="s">
        <v>40</v>
      </c>
      <c r="J211" s="21" t="str">
        <f>IF(I212&gt;H209,IF(I212&lt;I209,"vapor saturado","vapor recalentado"),"vapor saturado")</f>
        <v>vapor recalentado</v>
      </c>
      <c r="K211" s="22"/>
    </row>
    <row r="212" spans="1:11">
      <c r="B212" s="2">
        <f>J206+K206</f>
        <v>6.0720999999999998</v>
      </c>
      <c r="C212" s="2">
        <f>H203*B212</f>
        <v>39.468649999999997</v>
      </c>
      <c r="D212" s="2">
        <f>ROUND((D203/(C203+D203)),4)</f>
        <v>6.9800000000000001E-2</v>
      </c>
      <c r="E212" s="2">
        <f>ROUND((1-D212)*F209+G209*D212,2)</f>
        <v>430.44</v>
      </c>
      <c r="F212" s="2">
        <f>ROUND((C212/(C203+D203+F203)),4)</f>
        <v>0.69240000000000002</v>
      </c>
      <c r="G212" s="2">
        <f>ROUND(((F212-D209)/(E209-D209)),4)</f>
        <v>0.38369999999999999</v>
      </c>
      <c r="H212" s="2">
        <f>ROUND((1-G212)*F209+G209*G212,2)</f>
        <v>661.82</v>
      </c>
      <c r="I212" s="2">
        <f>ROUND((((C203+D203)/F203)*(H212-E212)+H212),1)</f>
        <v>1372.5</v>
      </c>
      <c r="K212" s="4"/>
    </row>
    <row r="213" spans="1:11">
      <c r="B213" s="2"/>
      <c r="C213" s="2"/>
      <c r="D213" s="2"/>
      <c r="E213" s="2"/>
      <c r="F213" s="2"/>
      <c r="G213" s="2"/>
      <c r="H213" s="2"/>
      <c r="I213" s="4"/>
      <c r="J213" s="2"/>
      <c r="K213" s="2"/>
    </row>
    <row r="214" spans="1:11">
      <c r="B214" s="1" t="s">
        <v>11</v>
      </c>
      <c r="C214" s="1" t="s">
        <v>11</v>
      </c>
      <c r="D214" s="1" t="s">
        <v>12</v>
      </c>
      <c r="E214" s="18" t="s">
        <v>12</v>
      </c>
      <c r="F214" s="18" t="s">
        <v>13</v>
      </c>
      <c r="G214" s="18" t="s">
        <v>14</v>
      </c>
      <c r="H214" s="1"/>
      <c r="I214" s="1"/>
      <c r="J214" s="2"/>
      <c r="K214" s="2"/>
    </row>
    <row r="215" spans="1:11">
      <c r="B215" s="2">
        <f>I212</f>
        <v>1372.5</v>
      </c>
      <c r="C215" s="2">
        <v>1369.7</v>
      </c>
      <c r="D215" s="2">
        <v>700</v>
      </c>
      <c r="E215" s="17">
        <f>D218</f>
        <v>705</v>
      </c>
      <c r="F215" s="17">
        <f>ROUND((E215-32)/1.8,0)</f>
        <v>374</v>
      </c>
      <c r="G215" s="17">
        <f>ROUND(F215+273.15,0)</f>
        <v>647</v>
      </c>
      <c r="H215" s="2"/>
      <c r="I215" s="2"/>
      <c r="J215" s="2"/>
      <c r="K215" s="2"/>
    </row>
    <row r="216" spans="1:11">
      <c r="B216" s="2"/>
      <c r="C216" s="2">
        <v>1421.7</v>
      </c>
      <c r="D216" s="2">
        <v>800</v>
      </c>
      <c r="E216" s="2"/>
      <c r="F216" s="2"/>
      <c r="G216" s="2"/>
      <c r="H216" s="2"/>
      <c r="I216" s="2"/>
      <c r="J216" s="2"/>
      <c r="K216" s="2"/>
    </row>
    <row r="217" spans="1:11">
      <c r="B217" s="2"/>
      <c r="C217" s="2">
        <f>C215-C216</f>
        <v>-52</v>
      </c>
      <c r="D217" s="2">
        <f>D215-D216</f>
        <v>-100</v>
      </c>
      <c r="E217" s="2"/>
      <c r="F217" s="2"/>
      <c r="G217" s="2"/>
      <c r="H217" s="2"/>
      <c r="I217" s="2"/>
      <c r="J217" s="2"/>
      <c r="K217" s="2"/>
    </row>
    <row r="218" spans="1:11">
      <c r="B218" s="2"/>
      <c r="C218" s="2"/>
      <c r="D218" s="2">
        <f>ROUND(D215+(D217/C217)*(B215-C215),0)</f>
        <v>705</v>
      </c>
      <c r="E218" s="2"/>
      <c r="F218" s="2"/>
      <c r="G218" s="2"/>
      <c r="H218" s="2"/>
      <c r="I218" s="2"/>
      <c r="J218" s="2"/>
      <c r="K218" s="2"/>
    </row>
    <row r="219" spans="1:11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1" t="s">
        <v>15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3" t="s">
        <v>1</v>
      </c>
      <c r="B221" s="6" t="s">
        <v>46</v>
      </c>
      <c r="C221" s="9" t="s">
        <v>47</v>
      </c>
      <c r="D221" s="9" t="s">
        <v>48</v>
      </c>
      <c r="E221" s="1" t="s">
        <v>45</v>
      </c>
      <c r="F221" s="1" t="s">
        <v>44</v>
      </c>
      <c r="G221" s="1" t="s">
        <v>43</v>
      </c>
      <c r="H221" s="14" t="s">
        <v>49</v>
      </c>
      <c r="I221" s="14" t="s">
        <v>49</v>
      </c>
      <c r="J221" s="14" t="s">
        <v>52</v>
      </c>
      <c r="K221" s="2"/>
    </row>
    <row r="222" spans="1:11">
      <c r="B222" s="20">
        <v>8</v>
      </c>
      <c r="C222" s="11">
        <v>3.5</v>
      </c>
      <c r="D222" s="11">
        <v>2.5</v>
      </c>
      <c r="E222" s="7">
        <v>15</v>
      </c>
      <c r="F222" s="12">
        <v>0.06</v>
      </c>
      <c r="G222" s="7">
        <v>8</v>
      </c>
      <c r="H222" s="13" t="s">
        <v>50</v>
      </c>
      <c r="I222" s="13" t="s">
        <v>51</v>
      </c>
      <c r="J222" s="13" t="s">
        <v>16</v>
      </c>
      <c r="K222" s="2"/>
    </row>
    <row r="223" spans="1:11">
      <c r="B223" s="7"/>
      <c r="C223" s="7"/>
      <c r="D223" s="7"/>
      <c r="E223" s="7"/>
      <c r="F223" s="10"/>
      <c r="G223" s="7"/>
      <c r="H223" s="10"/>
      <c r="I223" s="7"/>
      <c r="J223" s="2"/>
      <c r="K223" s="2"/>
    </row>
    <row r="224" spans="1:11">
      <c r="A224" s="3" t="s">
        <v>58</v>
      </c>
      <c r="B224" s="1" t="s">
        <v>45</v>
      </c>
      <c r="C224" s="1" t="s">
        <v>44</v>
      </c>
      <c r="D224" s="6" t="s">
        <v>53</v>
      </c>
      <c r="E224" s="1" t="s">
        <v>43</v>
      </c>
      <c r="F224" s="1" t="s">
        <v>42</v>
      </c>
      <c r="G224" s="6" t="s">
        <v>54</v>
      </c>
      <c r="H224" s="15" t="s">
        <v>57</v>
      </c>
      <c r="I224" s="15" t="s">
        <v>56</v>
      </c>
      <c r="J224" s="18" t="s">
        <v>41</v>
      </c>
      <c r="K224" s="18" t="s">
        <v>55</v>
      </c>
    </row>
    <row r="225" spans="1:11">
      <c r="B225" s="7">
        <f>E222</f>
        <v>15</v>
      </c>
      <c r="C225" s="7">
        <f>F222</f>
        <v>0.06</v>
      </c>
      <c r="D225" s="7">
        <f>ROUND((B225*C225*1000000/(B222*83.14)),0)</f>
        <v>1353</v>
      </c>
      <c r="E225" s="7">
        <f>G222</f>
        <v>8</v>
      </c>
      <c r="F225" s="12">
        <f>C225</f>
        <v>0.06</v>
      </c>
      <c r="G225" s="7">
        <f>ROUND((E225*F225*1000000/(B222*83.14)),0)</f>
        <v>722</v>
      </c>
      <c r="H225" s="16">
        <f>ROUND(D222*B222*8.314*(G225-D225)*(1/1000),1)</f>
        <v>-104.9</v>
      </c>
      <c r="I225" s="17">
        <f>ROUND(C222*B222*8.314*(G225-D225)*(1/1000),1)</f>
        <v>-146.9</v>
      </c>
      <c r="J225" s="17">
        <v>0</v>
      </c>
      <c r="K225" s="17">
        <f>H225</f>
        <v>-104.9</v>
      </c>
    </row>
    <row r="226" spans="1:11">
      <c r="B226" s="7"/>
      <c r="C226" s="7"/>
      <c r="D226" s="7"/>
      <c r="E226" s="7"/>
      <c r="F226" s="10"/>
      <c r="G226" s="7"/>
      <c r="H226" s="10"/>
      <c r="I226" s="7"/>
      <c r="J226" s="2"/>
      <c r="K226" s="2"/>
    </row>
    <row r="227" spans="1:11">
      <c r="A227" s="3" t="s">
        <v>59</v>
      </c>
      <c r="B227" s="1" t="s">
        <v>45</v>
      </c>
      <c r="C227" s="1" t="s">
        <v>44</v>
      </c>
      <c r="D227" s="6" t="s">
        <v>53</v>
      </c>
      <c r="E227" s="1" t="s">
        <v>43</v>
      </c>
      <c r="F227" s="1" t="s">
        <v>42</v>
      </c>
      <c r="G227" s="6" t="s">
        <v>54</v>
      </c>
      <c r="H227" s="15" t="s">
        <v>57</v>
      </c>
      <c r="I227" s="15" t="s">
        <v>56</v>
      </c>
      <c r="J227" s="18" t="s">
        <v>41</v>
      </c>
      <c r="K227" s="18" t="s">
        <v>55</v>
      </c>
    </row>
    <row r="228" spans="1:11">
      <c r="B228" s="7">
        <f>E222</f>
        <v>15</v>
      </c>
      <c r="C228" s="7">
        <f>F222</f>
        <v>0.06</v>
      </c>
      <c r="D228" s="7">
        <f>ROUND((B228*C228*1000000/(B222*83.14)),0)</f>
        <v>1353</v>
      </c>
      <c r="E228" s="7">
        <f>G222</f>
        <v>8</v>
      </c>
      <c r="F228" s="12">
        <f>ROUND((83.14*G228/E228)*(1/1000000),3)</f>
        <v>1.4E-2</v>
      </c>
      <c r="G228" s="7">
        <f>D228</f>
        <v>1353</v>
      </c>
      <c r="H228" s="17">
        <f>ROUND(D222*B222*8.314*(G228-D228)*(1/1000),3)</f>
        <v>0</v>
      </c>
      <c r="I228" s="17">
        <f>ROUND(C222*B222*8.314*(G228-D228)*(1/1000),3)</f>
        <v>0</v>
      </c>
      <c r="J228" s="17">
        <f>ROUND(B222*8.314*(1/1000)*G228*LN(F228/C228),1)</f>
        <v>-131</v>
      </c>
      <c r="K228" s="17">
        <f>J228</f>
        <v>-131</v>
      </c>
    </row>
    <row r="229" spans="1:11">
      <c r="B229" s="7"/>
      <c r="C229" s="7"/>
      <c r="D229" s="7"/>
      <c r="E229" s="7"/>
      <c r="F229" s="7"/>
      <c r="G229" s="7"/>
      <c r="H229" s="7"/>
      <c r="I229" s="7"/>
      <c r="J229" s="2"/>
      <c r="K229" s="2"/>
    </row>
    <row r="230" spans="1:11">
      <c r="A230" s="3" t="s">
        <v>60</v>
      </c>
      <c r="B230" s="1" t="s">
        <v>45</v>
      </c>
      <c r="C230" s="1" t="s">
        <v>44</v>
      </c>
      <c r="D230" s="6" t="s">
        <v>53</v>
      </c>
      <c r="E230" s="1" t="s">
        <v>43</v>
      </c>
      <c r="F230" s="5" t="s">
        <v>17</v>
      </c>
      <c r="G230" s="6" t="s">
        <v>54</v>
      </c>
      <c r="H230" s="15" t="s">
        <v>57</v>
      </c>
      <c r="I230" s="15" t="s">
        <v>56</v>
      </c>
      <c r="J230" s="18" t="s">
        <v>41</v>
      </c>
      <c r="K230" s="18" t="s">
        <v>55</v>
      </c>
    </row>
    <row r="231" spans="1:11">
      <c r="B231" s="7">
        <f>E222</f>
        <v>15</v>
      </c>
      <c r="C231" s="7">
        <f>F222</f>
        <v>0.06</v>
      </c>
      <c r="D231" s="7">
        <f>ROUND((B231*C231*1000000/(B222*83.14)),0)</f>
        <v>1353</v>
      </c>
      <c r="E231" s="7">
        <f>G222</f>
        <v>8</v>
      </c>
      <c r="F231" s="12">
        <f>C222/D222</f>
        <v>1.4</v>
      </c>
      <c r="G231" s="7">
        <f>ROUND(D231*(E231/B231)*((B231/E231)^(1/F231)),0)</f>
        <v>1131</v>
      </c>
      <c r="H231" s="17">
        <f>ROUND(D222*B222*8.314*(G231-D231)*(1/1000),1)</f>
        <v>-36.9</v>
      </c>
      <c r="I231" s="17">
        <f>ROUND(C222*B222*8.314*(G231-D231)*(1/1000),1)</f>
        <v>-51.7</v>
      </c>
      <c r="J231" s="17">
        <f>-H231</f>
        <v>36.9</v>
      </c>
      <c r="K231" s="17">
        <v>0</v>
      </c>
    </row>
    <row r="232" spans="1:11">
      <c r="B232" s="7"/>
      <c r="C232" s="7"/>
      <c r="D232" s="7"/>
      <c r="E232" s="7"/>
      <c r="F232" s="7"/>
      <c r="G232" s="7"/>
      <c r="H232" s="7"/>
      <c r="I232" s="7"/>
      <c r="J232" s="2"/>
      <c r="K232" s="2"/>
    </row>
    <row r="233" spans="1:11">
      <c r="A233" s="8" t="s">
        <v>24</v>
      </c>
    </row>
    <row r="234" spans="1:11">
      <c r="A234" s="1" t="s">
        <v>0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1" t="s">
        <v>1</v>
      </c>
      <c r="B235" s="1" t="s">
        <v>2</v>
      </c>
      <c r="C235" s="1" t="s">
        <v>3</v>
      </c>
      <c r="D235" s="1" t="s">
        <v>4</v>
      </c>
      <c r="E235" s="1" t="s">
        <v>28</v>
      </c>
      <c r="F235" s="1" t="s">
        <v>5</v>
      </c>
      <c r="G235" s="1" t="s">
        <v>27</v>
      </c>
      <c r="H235" s="1" t="s">
        <v>6</v>
      </c>
      <c r="I235" s="1"/>
      <c r="J235" s="2"/>
      <c r="K235" s="2"/>
    </row>
    <row r="236" spans="1:11">
      <c r="B236" s="1" t="s">
        <v>7</v>
      </c>
      <c r="C236" s="7">
        <v>45</v>
      </c>
      <c r="D236" s="7">
        <v>4</v>
      </c>
      <c r="E236" s="7">
        <v>248</v>
      </c>
      <c r="F236" s="7">
        <v>18</v>
      </c>
      <c r="G236" s="7">
        <v>285</v>
      </c>
      <c r="H236" s="7">
        <v>7</v>
      </c>
      <c r="I236" s="2"/>
      <c r="J236" s="2"/>
      <c r="K236" s="2"/>
    </row>
    <row r="237" spans="1:11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1" t="s">
        <v>8</v>
      </c>
      <c r="B238" s="1" t="s">
        <v>28</v>
      </c>
      <c r="C238" s="1" t="s">
        <v>28</v>
      </c>
      <c r="D238" s="1" t="s">
        <v>29</v>
      </c>
      <c r="E238" s="1" t="s">
        <v>30</v>
      </c>
      <c r="F238" s="1" t="s">
        <v>31</v>
      </c>
      <c r="G238" s="1" t="s">
        <v>32</v>
      </c>
      <c r="H238" s="1" t="s">
        <v>62</v>
      </c>
      <c r="I238" s="1" t="s">
        <v>63</v>
      </c>
      <c r="J238" s="1" t="s">
        <v>33</v>
      </c>
      <c r="K238" s="1" t="s">
        <v>34</v>
      </c>
    </row>
    <row r="239" spans="1:11">
      <c r="B239" s="2">
        <f>E236</f>
        <v>248</v>
      </c>
      <c r="C239" s="2">
        <v>247.26</v>
      </c>
      <c r="D239" s="2">
        <v>1.864E-2</v>
      </c>
      <c r="E239" s="2">
        <v>1.863</v>
      </c>
      <c r="F239" s="2">
        <v>374.24</v>
      </c>
      <c r="G239" s="2">
        <v>1115.7</v>
      </c>
      <c r="H239" s="2">
        <v>375.09</v>
      </c>
      <c r="I239" s="2">
        <v>1201</v>
      </c>
      <c r="J239" s="2">
        <f>D242*C236</f>
        <v>0.83699999999999997</v>
      </c>
      <c r="K239" s="2">
        <f>E242*D236</f>
        <v>7.4316000000000004</v>
      </c>
    </row>
    <row r="240" spans="1:11">
      <c r="B240" s="2"/>
      <c r="C240" s="2">
        <v>261.64999999999998</v>
      </c>
      <c r="D240" s="2">
        <v>1.8710000000000001E-2</v>
      </c>
      <c r="E240" s="2">
        <v>1.7633000000000001</v>
      </c>
      <c r="F240" s="2">
        <v>379.61</v>
      </c>
      <c r="G240" s="2">
        <v>1116.2</v>
      </c>
      <c r="H240" s="2">
        <v>380.52</v>
      </c>
      <c r="I240" s="2">
        <v>1201.5999999999999</v>
      </c>
      <c r="J240" s="2"/>
      <c r="K240" s="2"/>
    </row>
    <row r="241" spans="1:11">
      <c r="B241" s="2"/>
      <c r="C241" s="2">
        <f t="shared" ref="C241:I241" si="7">C239-C240</f>
        <v>-14.389999999999986</v>
      </c>
      <c r="D241" s="2">
        <f t="shared" si="7"/>
        <v>-7.0000000000000617E-5</v>
      </c>
      <c r="E241" s="2">
        <f t="shared" si="7"/>
        <v>9.96999999999999E-2</v>
      </c>
      <c r="F241" s="2">
        <f t="shared" si="7"/>
        <v>-5.3700000000000045</v>
      </c>
      <c r="G241" s="2">
        <f t="shared" si="7"/>
        <v>-0.5</v>
      </c>
      <c r="H241" s="2">
        <f t="shared" si="7"/>
        <v>-5.4300000000000068</v>
      </c>
      <c r="I241" s="2">
        <f t="shared" si="7"/>
        <v>-0.59999999999990905</v>
      </c>
      <c r="J241" s="2"/>
      <c r="K241" s="2"/>
    </row>
    <row r="242" spans="1:11">
      <c r="B242" s="2"/>
      <c r="C242" s="2"/>
      <c r="D242" s="2">
        <f>ROUND(D239+(D241/C241)*(B239-C239),4)</f>
        <v>1.8599999999999998E-2</v>
      </c>
      <c r="E242" s="2">
        <f>ROUND(E239+(E241/C241)*(B239-C239),4)</f>
        <v>1.8579000000000001</v>
      </c>
      <c r="F242" s="2">
        <f>ROUND(F239+(F241/C241)*(B239-C239),2)</f>
        <v>374.52</v>
      </c>
      <c r="G242" s="2">
        <f>ROUND(G239+(G241/C241)*(B239-C239),1)</f>
        <v>1115.7</v>
      </c>
      <c r="H242" s="2">
        <f>ROUND(H239+(H241/C241)*(B239-C239),1)</f>
        <v>375.4</v>
      </c>
      <c r="I242" s="2">
        <f>ROUND(I239+(I241/C241)*(B239-C239),1)</f>
        <v>1201</v>
      </c>
      <c r="J242" s="2"/>
      <c r="K242" s="2"/>
    </row>
    <row r="243" spans="1:11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B244" s="1" t="s">
        <v>35</v>
      </c>
      <c r="C244" s="1" t="s">
        <v>36</v>
      </c>
      <c r="D244" s="1" t="s">
        <v>9</v>
      </c>
      <c r="E244" s="1" t="s">
        <v>37</v>
      </c>
      <c r="F244" s="1" t="s">
        <v>38</v>
      </c>
      <c r="G244" s="1" t="s">
        <v>10</v>
      </c>
      <c r="H244" s="1" t="s">
        <v>39</v>
      </c>
      <c r="I244" s="1" t="s">
        <v>40</v>
      </c>
      <c r="J244" s="21" t="str">
        <f>IF(I245&gt;H242,IF(I245&lt;I242,"vapor saturado","vapor recalentado"),"vapor saturado")</f>
        <v>vapor recalentado</v>
      </c>
      <c r="K244" s="22"/>
    </row>
    <row r="245" spans="1:11">
      <c r="B245" s="2">
        <f>J239+K239</f>
        <v>8.2686000000000011</v>
      </c>
      <c r="C245" s="2">
        <f>H236*B245</f>
        <v>57.880200000000009</v>
      </c>
      <c r="D245" s="2">
        <f>ROUND((D236/(C236+D236)),4)</f>
        <v>8.1600000000000006E-2</v>
      </c>
      <c r="E245" s="2">
        <f>ROUND((1-D245)*F242+G242*D245,2)</f>
        <v>435</v>
      </c>
      <c r="F245" s="2">
        <f>ROUND((C245/(C236+D236+F236)),4)</f>
        <v>0.8639</v>
      </c>
      <c r="G245" s="2">
        <f>ROUND(((F245-D242)/(E242-D242)),4)</f>
        <v>0.45960000000000001</v>
      </c>
      <c r="H245" s="2">
        <f>ROUND((1-G245)*F242+G242*G245,2)</f>
        <v>715.17</v>
      </c>
      <c r="I245" s="2">
        <f>ROUND((((C236+D236)/F236)*(H245-E245)+H245),1)</f>
        <v>1477.9</v>
      </c>
      <c r="K245" s="4"/>
    </row>
    <row r="246" spans="1:11">
      <c r="B246" s="2"/>
      <c r="C246" s="2"/>
      <c r="D246" s="2"/>
      <c r="E246" s="2"/>
      <c r="F246" s="2"/>
      <c r="G246" s="2"/>
      <c r="H246" s="2"/>
      <c r="I246" s="4"/>
      <c r="J246" s="2"/>
      <c r="K246" s="2"/>
    </row>
    <row r="247" spans="1:11">
      <c r="B247" s="1" t="s">
        <v>11</v>
      </c>
      <c r="C247" s="1" t="s">
        <v>11</v>
      </c>
      <c r="D247" s="1" t="s">
        <v>12</v>
      </c>
      <c r="E247" s="18" t="s">
        <v>12</v>
      </c>
      <c r="F247" s="18" t="s">
        <v>13</v>
      </c>
      <c r="G247" s="18" t="s">
        <v>14</v>
      </c>
      <c r="H247" s="1"/>
      <c r="I247" s="1"/>
      <c r="J247" s="2"/>
      <c r="K247" s="2"/>
    </row>
    <row r="248" spans="1:11">
      <c r="B248" s="2">
        <f>I245</f>
        <v>1477.9</v>
      </c>
      <c r="C248" s="2">
        <v>1474.1</v>
      </c>
      <c r="D248" s="2">
        <v>900</v>
      </c>
      <c r="E248" s="17">
        <f>D251</f>
        <v>907</v>
      </c>
      <c r="F248" s="17">
        <f>ROUND((E248-32)/1.8,0)</f>
        <v>486</v>
      </c>
      <c r="G248" s="17">
        <f>ROUND(F248+273.15,0)</f>
        <v>759</v>
      </c>
      <c r="H248" s="2"/>
      <c r="I248" s="2"/>
      <c r="J248" s="2"/>
      <c r="K248" s="2"/>
    </row>
    <row r="249" spans="1:11">
      <c r="B249" s="2"/>
      <c r="C249" s="2">
        <v>1526.6</v>
      </c>
      <c r="D249" s="2">
        <v>1000</v>
      </c>
      <c r="E249" s="2"/>
      <c r="F249" s="2"/>
      <c r="G249" s="2"/>
      <c r="H249" s="2"/>
      <c r="I249" s="2"/>
      <c r="J249" s="2"/>
      <c r="K249" s="2"/>
    </row>
    <row r="250" spans="1:11">
      <c r="B250" s="2"/>
      <c r="C250" s="2">
        <f>C248-C249</f>
        <v>-52.5</v>
      </c>
      <c r="D250" s="2">
        <f>D248-D249</f>
        <v>-100</v>
      </c>
      <c r="E250" s="2"/>
      <c r="F250" s="2"/>
      <c r="G250" s="2"/>
      <c r="H250" s="2"/>
      <c r="I250" s="2"/>
      <c r="J250" s="2"/>
      <c r="K250" s="2"/>
    </row>
    <row r="251" spans="1:11">
      <c r="B251" s="2"/>
      <c r="C251" s="2"/>
      <c r="D251" s="2">
        <f>ROUND(D248+(D250/C250)*(B248-C248),0)</f>
        <v>907</v>
      </c>
      <c r="E251" s="2"/>
      <c r="F251" s="2"/>
      <c r="G251" s="2"/>
      <c r="H251" s="2"/>
      <c r="I251" s="2"/>
      <c r="J251" s="2"/>
      <c r="K251" s="2"/>
    </row>
    <row r="252" spans="1:11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1" t="s">
        <v>15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3" t="s">
        <v>1</v>
      </c>
      <c r="B254" s="6" t="s">
        <v>46</v>
      </c>
      <c r="C254" s="9" t="s">
        <v>47</v>
      </c>
      <c r="D254" s="9" t="s">
        <v>48</v>
      </c>
      <c r="E254" s="1" t="s">
        <v>45</v>
      </c>
      <c r="F254" s="1" t="s">
        <v>44</v>
      </c>
      <c r="G254" s="1" t="s">
        <v>43</v>
      </c>
      <c r="H254" s="14" t="s">
        <v>49</v>
      </c>
      <c r="I254" s="14" t="s">
        <v>49</v>
      </c>
      <c r="J254" s="14" t="s">
        <v>52</v>
      </c>
      <c r="K254" s="2"/>
    </row>
    <row r="255" spans="1:11">
      <c r="B255" s="20">
        <v>9</v>
      </c>
      <c r="C255" s="11">
        <v>2.5</v>
      </c>
      <c r="D255" s="11">
        <v>1.5</v>
      </c>
      <c r="E255" s="7">
        <v>20</v>
      </c>
      <c r="F255" s="12">
        <v>7.0000000000000007E-2</v>
      </c>
      <c r="G255" s="7">
        <v>9</v>
      </c>
      <c r="H255" s="13" t="s">
        <v>50</v>
      </c>
      <c r="I255" s="13" t="s">
        <v>51</v>
      </c>
      <c r="J255" s="13" t="s">
        <v>16</v>
      </c>
      <c r="K255" s="2"/>
    </row>
    <row r="256" spans="1:11">
      <c r="B256" s="7"/>
      <c r="C256" s="7"/>
      <c r="D256" s="7"/>
      <c r="E256" s="7"/>
      <c r="F256" s="10"/>
      <c r="G256" s="7"/>
      <c r="H256" s="10"/>
      <c r="I256" s="7"/>
      <c r="J256" s="2"/>
      <c r="K256" s="2"/>
    </row>
    <row r="257" spans="1:11">
      <c r="A257" s="3" t="s">
        <v>58</v>
      </c>
      <c r="B257" s="1" t="s">
        <v>45</v>
      </c>
      <c r="C257" s="1" t="s">
        <v>44</v>
      </c>
      <c r="D257" s="6" t="s">
        <v>53</v>
      </c>
      <c r="E257" s="1" t="s">
        <v>43</v>
      </c>
      <c r="F257" s="1" t="s">
        <v>42</v>
      </c>
      <c r="G257" s="6" t="s">
        <v>54</v>
      </c>
      <c r="H257" s="15" t="s">
        <v>57</v>
      </c>
      <c r="I257" s="15" t="s">
        <v>56</v>
      </c>
      <c r="J257" s="18" t="s">
        <v>41</v>
      </c>
      <c r="K257" s="18" t="s">
        <v>55</v>
      </c>
    </row>
    <row r="258" spans="1:11">
      <c r="B258" s="7">
        <f>E255</f>
        <v>20</v>
      </c>
      <c r="C258" s="7">
        <f>F255</f>
        <v>7.0000000000000007E-2</v>
      </c>
      <c r="D258" s="7">
        <f>ROUND((B258*C258*1000000/(B255*83.14)),0)</f>
        <v>1871</v>
      </c>
      <c r="E258" s="7">
        <f>G255</f>
        <v>9</v>
      </c>
      <c r="F258" s="12">
        <f>C258</f>
        <v>7.0000000000000007E-2</v>
      </c>
      <c r="G258" s="7">
        <f>ROUND((E258*F258*1000000/(B255*83.14)),0)</f>
        <v>842</v>
      </c>
      <c r="H258" s="16">
        <f>ROUND(D255*B255*8.314*(G258-D258)*(1/1000),1)</f>
        <v>-115.5</v>
      </c>
      <c r="I258" s="17">
        <f>ROUND(C255*B255*8.314*(G258-D258)*(1/1000),1)</f>
        <v>-192.5</v>
      </c>
      <c r="J258" s="17">
        <v>0</v>
      </c>
      <c r="K258" s="17">
        <f>H258</f>
        <v>-115.5</v>
      </c>
    </row>
    <row r="259" spans="1:11">
      <c r="B259" s="7"/>
      <c r="C259" s="7"/>
      <c r="D259" s="7"/>
      <c r="E259" s="7"/>
      <c r="F259" s="10"/>
      <c r="G259" s="7"/>
      <c r="H259" s="10"/>
      <c r="I259" s="7"/>
      <c r="J259" s="2"/>
      <c r="K259" s="2"/>
    </row>
    <row r="260" spans="1:11">
      <c r="A260" s="3" t="s">
        <v>59</v>
      </c>
      <c r="B260" s="1" t="s">
        <v>45</v>
      </c>
      <c r="C260" s="1" t="s">
        <v>44</v>
      </c>
      <c r="D260" s="6" t="s">
        <v>53</v>
      </c>
      <c r="E260" s="1" t="s">
        <v>43</v>
      </c>
      <c r="F260" s="1" t="s">
        <v>42</v>
      </c>
      <c r="G260" s="6" t="s">
        <v>54</v>
      </c>
      <c r="H260" s="15" t="s">
        <v>57</v>
      </c>
      <c r="I260" s="15" t="s">
        <v>56</v>
      </c>
      <c r="J260" s="18" t="s">
        <v>41</v>
      </c>
      <c r="K260" s="18" t="s">
        <v>55</v>
      </c>
    </row>
    <row r="261" spans="1:11">
      <c r="B261" s="7">
        <f>E255</f>
        <v>20</v>
      </c>
      <c r="C261" s="7">
        <f>F255</f>
        <v>7.0000000000000007E-2</v>
      </c>
      <c r="D261" s="7">
        <f>ROUND((B261*C261*1000000/(B255*83.14)),0)</f>
        <v>1871</v>
      </c>
      <c r="E261" s="7">
        <f>G255</f>
        <v>9</v>
      </c>
      <c r="F261" s="12">
        <f>ROUND((83.14*G261/E261)*(1/1000000),3)</f>
        <v>1.7000000000000001E-2</v>
      </c>
      <c r="G261" s="7">
        <f>D261</f>
        <v>1871</v>
      </c>
      <c r="H261" s="17">
        <f>ROUND(D255*B255*8.314*(G261-D261)*(1/1000),3)</f>
        <v>0</v>
      </c>
      <c r="I261" s="17">
        <f>ROUND(C255*B255*8.314*(G261-D261)*(1/1000),3)</f>
        <v>0</v>
      </c>
      <c r="J261" s="17">
        <f>ROUND(B255*8.314*(1/1000)*G261*LN(F261/C261),1)</f>
        <v>-198.1</v>
      </c>
      <c r="K261" s="17">
        <f>J261</f>
        <v>-198.1</v>
      </c>
    </row>
    <row r="262" spans="1:11">
      <c r="B262" s="7"/>
      <c r="C262" s="7"/>
      <c r="D262" s="7"/>
      <c r="E262" s="7"/>
      <c r="F262" s="7"/>
      <c r="G262" s="7"/>
      <c r="H262" s="7"/>
      <c r="I262" s="7"/>
      <c r="J262" s="2"/>
      <c r="K262" s="2"/>
    </row>
    <row r="263" spans="1:11">
      <c r="A263" s="3" t="s">
        <v>60</v>
      </c>
      <c r="B263" s="1" t="s">
        <v>45</v>
      </c>
      <c r="C263" s="1" t="s">
        <v>44</v>
      </c>
      <c r="D263" s="6" t="s">
        <v>53</v>
      </c>
      <c r="E263" s="1" t="s">
        <v>43</v>
      </c>
      <c r="F263" s="5" t="s">
        <v>17</v>
      </c>
      <c r="G263" s="6" t="s">
        <v>54</v>
      </c>
      <c r="H263" s="15" t="s">
        <v>57</v>
      </c>
      <c r="I263" s="15" t="s">
        <v>56</v>
      </c>
      <c r="J263" s="18" t="s">
        <v>41</v>
      </c>
      <c r="K263" s="18" t="s">
        <v>55</v>
      </c>
    </row>
    <row r="264" spans="1:11">
      <c r="B264" s="7">
        <f>E255</f>
        <v>20</v>
      </c>
      <c r="C264" s="7">
        <f>F255</f>
        <v>7.0000000000000007E-2</v>
      </c>
      <c r="D264" s="7">
        <f>ROUND((B264*C264*1000000/(B255*83.14)),0)</f>
        <v>1871</v>
      </c>
      <c r="E264" s="7">
        <f>G255</f>
        <v>9</v>
      </c>
      <c r="F264" s="12">
        <f>ROUND(C255/D255,1)</f>
        <v>1.7</v>
      </c>
      <c r="G264" s="7">
        <f>ROUND(D264*(E264/B264)*((B264/E264)^(1/F264)),0)</f>
        <v>1347</v>
      </c>
      <c r="H264" s="17">
        <f>ROUND(D255*B255*8.314*(G264-D264)*(1/1000),1)</f>
        <v>-58.8</v>
      </c>
      <c r="I264" s="17">
        <f>ROUND(C255*B255*8.314*(G264-D264)*(1/1000),1)</f>
        <v>-98</v>
      </c>
      <c r="J264" s="17">
        <f>-H264</f>
        <v>58.8</v>
      </c>
      <c r="K264" s="17">
        <v>0</v>
      </c>
    </row>
    <row r="265" spans="1:11">
      <c r="B265" s="7"/>
      <c r="C265" s="7"/>
      <c r="D265" s="7"/>
      <c r="E265" s="7"/>
      <c r="F265" s="7"/>
      <c r="G265" s="7"/>
      <c r="H265" s="7"/>
      <c r="I265" s="7"/>
      <c r="J265" s="2"/>
      <c r="K265" s="2"/>
    </row>
    <row r="266" spans="1:11">
      <c r="A266" s="8" t="s">
        <v>25</v>
      </c>
    </row>
    <row r="267" spans="1:11">
      <c r="A267" s="1" t="s">
        <v>0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1" t="s">
        <v>1</v>
      </c>
      <c r="B268" s="1" t="s">
        <v>2</v>
      </c>
      <c r="C268" s="1" t="s">
        <v>3</v>
      </c>
      <c r="D268" s="1" t="s">
        <v>4</v>
      </c>
      <c r="E268" s="1" t="s">
        <v>28</v>
      </c>
      <c r="F268" s="1" t="s">
        <v>5</v>
      </c>
      <c r="G268" s="1" t="s">
        <v>27</v>
      </c>
      <c r="H268" s="1" t="s">
        <v>6</v>
      </c>
      <c r="I268" s="1"/>
      <c r="J268" s="2"/>
      <c r="K268" s="2"/>
    </row>
    <row r="269" spans="1:11">
      <c r="B269" s="1" t="s">
        <v>7</v>
      </c>
      <c r="C269" s="7">
        <v>30</v>
      </c>
      <c r="D269" s="7">
        <v>5</v>
      </c>
      <c r="E269" s="7">
        <v>252</v>
      </c>
      <c r="F269" s="7">
        <v>22</v>
      </c>
      <c r="G269" s="7">
        <v>285</v>
      </c>
      <c r="H269" s="7">
        <v>7.1</v>
      </c>
      <c r="I269" s="2"/>
      <c r="J269" s="2"/>
      <c r="K269" s="2"/>
    </row>
    <row r="270" spans="1:11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1" t="s">
        <v>8</v>
      </c>
      <c r="B271" s="1" t="s">
        <v>28</v>
      </c>
      <c r="C271" s="1" t="s">
        <v>28</v>
      </c>
      <c r="D271" s="1" t="s">
        <v>29</v>
      </c>
      <c r="E271" s="1" t="s">
        <v>30</v>
      </c>
      <c r="F271" s="1" t="s">
        <v>31</v>
      </c>
      <c r="G271" s="1" t="s">
        <v>32</v>
      </c>
      <c r="H271" s="1" t="s">
        <v>62</v>
      </c>
      <c r="I271" s="1" t="s">
        <v>63</v>
      </c>
      <c r="J271" s="1" t="s">
        <v>33</v>
      </c>
      <c r="K271" s="1" t="s">
        <v>34</v>
      </c>
    </row>
    <row r="272" spans="1:11">
      <c r="B272" s="2">
        <f>E269</f>
        <v>252</v>
      </c>
      <c r="C272" s="2">
        <v>247.26</v>
      </c>
      <c r="D272" s="2">
        <v>1.864E-2</v>
      </c>
      <c r="E272" s="2">
        <v>1.863</v>
      </c>
      <c r="F272" s="2">
        <v>374.24</v>
      </c>
      <c r="G272" s="2">
        <v>1115.7</v>
      </c>
      <c r="H272" s="2">
        <v>375.09</v>
      </c>
      <c r="I272" s="2">
        <v>1201</v>
      </c>
      <c r="J272" s="2">
        <f>D275*C269</f>
        <v>0.56100000000000005</v>
      </c>
      <c r="K272" s="2">
        <f>E275*D269</f>
        <v>9.1509999999999998</v>
      </c>
    </row>
    <row r="273" spans="1:11">
      <c r="B273" s="2"/>
      <c r="C273" s="2">
        <v>261.64999999999998</v>
      </c>
      <c r="D273" s="2">
        <v>1.8710000000000001E-2</v>
      </c>
      <c r="E273" s="2">
        <v>1.7633000000000001</v>
      </c>
      <c r="F273" s="2">
        <v>379.61</v>
      </c>
      <c r="G273" s="2">
        <v>1116.2</v>
      </c>
      <c r="H273" s="2">
        <v>380.52</v>
      </c>
      <c r="I273" s="2">
        <v>1201.5999999999999</v>
      </c>
      <c r="J273" s="2"/>
      <c r="K273" s="2"/>
    </row>
    <row r="274" spans="1:11">
      <c r="B274" s="2"/>
      <c r="C274" s="2">
        <f t="shared" ref="C274:I274" si="8">C272-C273</f>
        <v>-14.389999999999986</v>
      </c>
      <c r="D274" s="2">
        <f t="shared" si="8"/>
        <v>-7.0000000000000617E-5</v>
      </c>
      <c r="E274" s="2">
        <f t="shared" si="8"/>
        <v>9.96999999999999E-2</v>
      </c>
      <c r="F274" s="2">
        <f t="shared" si="8"/>
        <v>-5.3700000000000045</v>
      </c>
      <c r="G274" s="2">
        <f t="shared" si="8"/>
        <v>-0.5</v>
      </c>
      <c r="H274" s="2">
        <f t="shared" si="8"/>
        <v>-5.4300000000000068</v>
      </c>
      <c r="I274" s="2">
        <f t="shared" si="8"/>
        <v>-0.59999999999990905</v>
      </c>
      <c r="J274" s="2"/>
      <c r="K274" s="2"/>
    </row>
    <row r="275" spans="1:11">
      <c r="B275" s="2"/>
      <c r="C275" s="2"/>
      <c r="D275" s="2">
        <f>ROUND(D272+(D274/C274)*(B272-C272),4)</f>
        <v>1.8700000000000001E-2</v>
      </c>
      <c r="E275" s="2">
        <f>ROUND(E272+(E274/C274)*(B272-C272),4)</f>
        <v>1.8302</v>
      </c>
      <c r="F275" s="2">
        <f>ROUND(F272+(F274/C274)*(B272-C272),2)</f>
        <v>376.01</v>
      </c>
      <c r="G275" s="2">
        <f>ROUND(G272+(G274/C274)*(B272-C272),1)</f>
        <v>1115.9000000000001</v>
      </c>
      <c r="H275" s="2">
        <f>ROUND(H272+(H274/C274)*(B272-C272),1)</f>
        <v>376.9</v>
      </c>
      <c r="I275" s="2">
        <f>ROUND(I272+(I274/C274)*(B272-C272),1)</f>
        <v>1201.2</v>
      </c>
      <c r="J275" s="2"/>
      <c r="K275" s="2"/>
    </row>
    <row r="276" spans="1:11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B277" s="1" t="s">
        <v>35</v>
      </c>
      <c r="C277" s="1" t="s">
        <v>36</v>
      </c>
      <c r="D277" s="1" t="s">
        <v>9</v>
      </c>
      <c r="E277" s="1" t="s">
        <v>37</v>
      </c>
      <c r="F277" s="1" t="s">
        <v>38</v>
      </c>
      <c r="G277" s="1" t="s">
        <v>10</v>
      </c>
      <c r="H277" s="1" t="s">
        <v>39</v>
      </c>
      <c r="I277" s="1" t="s">
        <v>40</v>
      </c>
      <c r="J277" s="21" t="str">
        <f>IF(I278&gt;H275,IF(I278&lt;I275,"vapor saturado","vapor recalentado"),"vapor saturado")</f>
        <v>vapor recalentado</v>
      </c>
      <c r="K277" s="22"/>
    </row>
    <row r="278" spans="1:11">
      <c r="B278" s="2">
        <f>J272+K272</f>
        <v>9.7119999999999997</v>
      </c>
      <c r="C278" s="2">
        <f>H269*B278</f>
        <v>68.955199999999991</v>
      </c>
      <c r="D278" s="2">
        <f>ROUND((D269/(C269+D269)),4)</f>
        <v>0.1429</v>
      </c>
      <c r="E278" s="2">
        <f>ROUND((1-D278)*F275+G275*D278,2)</f>
        <v>481.74</v>
      </c>
      <c r="F278" s="2">
        <f>ROUND((C278/(C269+D269+F269)),4)</f>
        <v>1.2097</v>
      </c>
      <c r="G278" s="2">
        <f>ROUND(((F278-D275)/(E275-D275)),4)</f>
        <v>0.65749999999999997</v>
      </c>
      <c r="H278" s="2">
        <f>ROUND((1-G278)*F275+G275*G278,2)</f>
        <v>862.49</v>
      </c>
      <c r="I278" s="2">
        <f>ROUND((((C269+D269)/F269)*(H278-E278)+H278),1)</f>
        <v>1468.2</v>
      </c>
      <c r="K278" s="4"/>
    </row>
    <row r="279" spans="1:11">
      <c r="B279" s="2"/>
      <c r="C279" s="2"/>
      <c r="D279" s="2"/>
      <c r="E279" s="2"/>
      <c r="F279" s="2"/>
      <c r="G279" s="2"/>
      <c r="H279" s="2"/>
      <c r="I279" s="4"/>
      <c r="J279" s="2"/>
      <c r="K279" s="2"/>
    </row>
    <row r="280" spans="1:11">
      <c r="B280" s="1" t="s">
        <v>11</v>
      </c>
      <c r="C280" s="1" t="s">
        <v>11</v>
      </c>
      <c r="D280" s="1" t="s">
        <v>12</v>
      </c>
      <c r="E280" s="18" t="s">
        <v>12</v>
      </c>
      <c r="F280" s="18" t="s">
        <v>13</v>
      </c>
      <c r="G280" s="18" t="s">
        <v>14</v>
      </c>
      <c r="H280" s="1"/>
      <c r="I280" s="1"/>
      <c r="J280" s="2"/>
      <c r="K280" s="2"/>
    </row>
    <row r="281" spans="1:11">
      <c r="B281" s="2">
        <f>I278</f>
        <v>1468.2</v>
      </c>
      <c r="C281" s="2">
        <v>1421.9</v>
      </c>
      <c r="D281" s="2">
        <v>800</v>
      </c>
      <c r="E281" s="17">
        <f>D284</f>
        <v>889</v>
      </c>
      <c r="F281" s="17">
        <f>ROUND((E281-32)/1.8,0)</f>
        <v>476</v>
      </c>
      <c r="G281" s="17">
        <f>ROUND(F281+273.15,0)</f>
        <v>749</v>
      </c>
      <c r="H281" s="2"/>
      <c r="I281" s="2"/>
      <c r="J281" s="2"/>
      <c r="K281" s="2"/>
    </row>
    <row r="282" spans="1:11">
      <c r="B282" s="2"/>
      <c r="C282" s="2">
        <v>1474.1</v>
      </c>
      <c r="D282" s="2">
        <v>900</v>
      </c>
      <c r="E282" s="2"/>
      <c r="F282" s="2"/>
      <c r="G282" s="2"/>
      <c r="H282" s="2"/>
      <c r="I282" s="2"/>
      <c r="J282" s="2"/>
      <c r="K282" s="2"/>
    </row>
    <row r="283" spans="1:11">
      <c r="B283" s="2"/>
      <c r="C283" s="2">
        <f>C281-C282</f>
        <v>-52.199999999999818</v>
      </c>
      <c r="D283" s="2">
        <f>D281-D282</f>
        <v>-100</v>
      </c>
      <c r="E283" s="2"/>
      <c r="F283" s="2"/>
      <c r="G283" s="2"/>
      <c r="H283" s="2"/>
      <c r="I283" s="2"/>
      <c r="J283" s="2"/>
      <c r="K283" s="2"/>
    </row>
    <row r="284" spans="1:11">
      <c r="B284" s="2"/>
      <c r="C284" s="2"/>
      <c r="D284" s="2">
        <f>ROUND(D281+(D283/C283)*(B281-C281),0)</f>
        <v>889</v>
      </c>
      <c r="E284" s="2"/>
      <c r="F284" s="2"/>
      <c r="G284" s="2"/>
      <c r="H284" s="2"/>
      <c r="I284" s="2"/>
      <c r="J284" s="2"/>
      <c r="K284" s="2"/>
    </row>
    <row r="285" spans="1:11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>
      <c r="A286" s="1" t="s">
        <v>15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>
      <c r="A287" s="3" t="s">
        <v>1</v>
      </c>
      <c r="B287" s="6" t="s">
        <v>46</v>
      </c>
      <c r="C287" s="9" t="s">
        <v>47</v>
      </c>
      <c r="D287" s="9" t="s">
        <v>48</v>
      </c>
      <c r="E287" s="1" t="s">
        <v>45</v>
      </c>
      <c r="F287" s="1" t="s">
        <v>44</v>
      </c>
      <c r="G287" s="1" t="s">
        <v>43</v>
      </c>
      <c r="H287" s="14" t="s">
        <v>49</v>
      </c>
      <c r="I287" s="14" t="s">
        <v>49</v>
      </c>
      <c r="J287" s="14" t="s">
        <v>52</v>
      </c>
      <c r="K287" s="2"/>
    </row>
    <row r="288" spans="1:11">
      <c r="B288" s="20">
        <v>10</v>
      </c>
      <c r="C288" s="11">
        <v>3.5</v>
      </c>
      <c r="D288" s="11">
        <v>2.5</v>
      </c>
      <c r="E288" s="7">
        <v>25</v>
      </c>
      <c r="F288" s="12">
        <v>0.08</v>
      </c>
      <c r="G288" s="7">
        <v>10</v>
      </c>
      <c r="H288" s="13" t="s">
        <v>50</v>
      </c>
      <c r="I288" s="13" t="s">
        <v>51</v>
      </c>
      <c r="J288" s="13" t="s">
        <v>16</v>
      </c>
      <c r="K288" s="2"/>
    </row>
    <row r="289" spans="1:11">
      <c r="B289" s="7"/>
      <c r="C289" s="7"/>
      <c r="D289" s="7"/>
      <c r="E289" s="7"/>
      <c r="F289" s="10"/>
      <c r="G289" s="7"/>
      <c r="H289" s="10"/>
      <c r="I289" s="7"/>
      <c r="J289" s="2"/>
      <c r="K289" s="2"/>
    </row>
    <row r="290" spans="1:11">
      <c r="A290" s="3" t="s">
        <v>58</v>
      </c>
      <c r="B290" s="1" t="s">
        <v>45</v>
      </c>
      <c r="C290" s="1" t="s">
        <v>44</v>
      </c>
      <c r="D290" s="6" t="s">
        <v>53</v>
      </c>
      <c r="E290" s="1" t="s">
        <v>43</v>
      </c>
      <c r="F290" s="1" t="s">
        <v>42</v>
      </c>
      <c r="G290" s="6" t="s">
        <v>54</v>
      </c>
      <c r="H290" s="15" t="s">
        <v>57</v>
      </c>
      <c r="I290" s="15" t="s">
        <v>56</v>
      </c>
      <c r="J290" s="18" t="s">
        <v>41</v>
      </c>
      <c r="K290" s="18" t="s">
        <v>55</v>
      </c>
    </row>
    <row r="291" spans="1:11">
      <c r="B291" s="7">
        <f>E288</f>
        <v>25</v>
      </c>
      <c r="C291" s="7">
        <f>F288</f>
        <v>0.08</v>
      </c>
      <c r="D291" s="7">
        <f>ROUND((B291*C291*1000000/(B288*83.14)),0)</f>
        <v>2406</v>
      </c>
      <c r="E291" s="7">
        <f>G288</f>
        <v>10</v>
      </c>
      <c r="F291" s="12">
        <f>C291</f>
        <v>0.08</v>
      </c>
      <c r="G291" s="7">
        <f>ROUND((E291*F291*1000000/(B288*83.14)),0)</f>
        <v>962</v>
      </c>
      <c r="H291" s="16">
        <f>ROUND(D288*B288*8.314*(G291-D291)*(1/1000),1)</f>
        <v>-300.10000000000002</v>
      </c>
      <c r="I291" s="17">
        <f>ROUND(C288*B288*8.314*(G291-D291)*(1/1000),1)</f>
        <v>-420.2</v>
      </c>
      <c r="J291" s="17">
        <v>0</v>
      </c>
      <c r="K291" s="17">
        <f>H291</f>
        <v>-300.10000000000002</v>
      </c>
    </row>
    <row r="292" spans="1:11">
      <c r="B292" s="7"/>
      <c r="C292" s="7"/>
      <c r="D292" s="7"/>
      <c r="E292" s="7"/>
      <c r="F292" s="10"/>
      <c r="G292" s="7"/>
      <c r="H292" s="10"/>
      <c r="I292" s="7"/>
      <c r="J292" s="2"/>
      <c r="K292" s="2"/>
    </row>
    <row r="293" spans="1:11">
      <c r="A293" s="3" t="s">
        <v>59</v>
      </c>
      <c r="B293" s="1" t="s">
        <v>45</v>
      </c>
      <c r="C293" s="1" t="s">
        <v>44</v>
      </c>
      <c r="D293" s="6" t="s">
        <v>53</v>
      </c>
      <c r="E293" s="1" t="s">
        <v>43</v>
      </c>
      <c r="F293" s="1" t="s">
        <v>42</v>
      </c>
      <c r="G293" s="6" t="s">
        <v>54</v>
      </c>
      <c r="H293" s="15" t="s">
        <v>57</v>
      </c>
      <c r="I293" s="15" t="s">
        <v>56</v>
      </c>
      <c r="J293" s="18" t="s">
        <v>41</v>
      </c>
      <c r="K293" s="18" t="s">
        <v>55</v>
      </c>
    </row>
    <row r="294" spans="1:11">
      <c r="B294" s="7">
        <f>E288</f>
        <v>25</v>
      </c>
      <c r="C294" s="7">
        <f>F288</f>
        <v>0.08</v>
      </c>
      <c r="D294" s="7">
        <f>ROUND((B294*C294*1000000/(B288*83.14)),0)</f>
        <v>2406</v>
      </c>
      <c r="E294" s="7">
        <f>G288</f>
        <v>10</v>
      </c>
      <c r="F294" s="12">
        <f>ROUND((83.14*G294/E294)*(1/1000000),3)</f>
        <v>0.02</v>
      </c>
      <c r="G294" s="7">
        <f>D294</f>
        <v>2406</v>
      </c>
      <c r="H294" s="17">
        <f>ROUND(D288*B288*8.314*(G294-D294)*(1/1000),3)</f>
        <v>0</v>
      </c>
      <c r="I294" s="17">
        <f>ROUND(C288*B288*8.314*(G294-D294)*(1/1000),3)</f>
        <v>0</v>
      </c>
      <c r="J294" s="17">
        <f>ROUND(B288*8.314*(1/1000)*G294*LN(F294/C294),1)</f>
        <v>-277.3</v>
      </c>
      <c r="K294" s="17">
        <f>J294</f>
        <v>-277.3</v>
      </c>
    </row>
    <row r="295" spans="1:11">
      <c r="B295" s="7"/>
      <c r="C295" s="7"/>
      <c r="D295" s="7"/>
      <c r="E295" s="7"/>
      <c r="F295" s="7"/>
      <c r="G295" s="7"/>
      <c r="H295" s="7"/>
      <c r="I295" s="7"/>
      <c r="J295" s="2"/>
      <c r="K295" s="2"/>
    </row>
    <row r="296" spans="1:11">
      <c r="A296" s="3" t="s">
        <v>60</v>
      </c>
      <c r="B296" s="1" t="s">
        <v>45</v>
      </c>
      <c r="C296" s="1" t="s">
        <v>44</v>
      </c>
      <c r="D296" s="6" t="s">
        <v>53</v>
      </c>
      <c r="E296" s="1" t="s">
        <v>43</v>
      </c>
      <c r="F296" s="5" t="s">
        <v>17</v>
      </c>
      <c r="G296" s="6" t="s">
        <v>54</v>
      </c>
      <c r="H296" s="15" t="s">
        <v>57</v>
      </c>
      <c r="I296" s="15" t="s">
        <v>56</v>
      </c>
      <c r="J296" s="18" t="s">
        <v>41</v>
      </c>
      <c r="K296" s="18" t="s">
        <v>55</v>
      </c>
    </row>
    <row r="297" spans="1:11">
      <c r="B297" s="7">
        <f>E288</f>
        <v>25</v>
      </c>
      <c r="C297" s="7">
        <f>F288</f>
        <v>0.08</v>
      </c>
      <c r="D297" s="7">
        <f>ROUND((B297*C297*1000000/(B288*83.14)),0)</f>
        <v>2406</v>
      </c>
      <c r="E297" s="7">
        <f>G288</f>
        <v>10</v>
      </c>
      <c r="F297" s="12">
        <f>C288/D288</f>
        <v>1.4</v>
      </c>
      <c r="G297" s="7">
        <f>ROUND(D297*(E297/B297)*((B297/E297)^(1/F297)),0)</f>
        <v>1852</v>
      </c>
      <c r="H297" s="17">
        <f>ROUND(D288*B288*8.314*(G297-D297)*(1/1000),1)</f>
        <v>-115.1</v>
      </c>
      <c r="I297" s="17">
        <f>ROUND(C288*B288*8.314*(G297-D297)*(1/1000),1)</f>
        <v>-161.19999999999999</v>
      </c>
      <c r="J297" s="17">
        <f>-H297</f>
        <v>115.1</v>
      </c>
      <c r="K297" s="17">
        <v>0</v>
      </c>
    </row>
    <row r="298" spans="1:11">
      <c r="B298" s="7"/>
      <c r="C298" s="7"/>
      <c r="D298" s="7"/>
      <c r="E298" s="7"/>
      <c r="F298" s="7"/>
      <c r="G298" s="7"/>
      <c r="H298" s="7"/>
      <c r="I298" s="7"/>
      <c r="J298" s="2"/>
      <c r="K298" s="2"/>
    </row>
    <row r="299" spans="1:11">
      <c r="A299" s="8" t="s">
        <v>26</v>
      </c>
    </row>
    <row r="300" spans="1:11">
      <c r="A300" s="1" t="s">
        <v>0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1" t="s">
        <v>1</v>
      </c>
      <c r="B301" s="1" t="s">
        <v>2</v>
      </c>
      <c r="C301" s="1" t="s">
        <v>3</v>
      </c>
      <c r="D301" s="1" t="s">
        <v>4</v>
      </c>
      <c r="E301" s="1" t="s">
        <v>28</v>
      </c>
      <c r="F301" s="1" t="s">
        <v>5</v>
      </c>
      <c r="G301" s="1" t="s">
        <v>27</v>
      </c>
      <c r="H301" s="1" t="s">
        <v>6</v>
      </c>
      <c r="I301" s="1"/>
      <c r="J301" s="2"/>
      <c r="K301" s="2"/>
    </row>
    <row r="302" spans="1:11">
      <c r="B302" s="1" t="s">
        <v>7</v>
      </c>
      <c r="C302" s="7">
        <v>35</v>
      </c>
      <c r="D302" s="7">
        <v>6</v>
      </c>
      <c r="E302" s="7">
        <v>254</v>
      </c>
      <c r="F302" s="7">
        <v>14</v>
      </c>
      <c r="G302" s="7">
        <v>285</v>
      </c>
      <c r="H302" s="7">
        <v>4.7</v>
      </c>
      <c r="I302" s="2"/>
      <c r="J302" s="2"/>
      <c r="K302" s="2"/>
    </row>
    <row r="303" spans="1:11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1" t="s">
        <v>8</v>
      </c>
      <c r="B304" s="1" t="s">
        <v>28</v>
      </c>
      <c r="C304" s="1" t="s">
        <v>28</v>
      </c>
      <c r="D304" s="1" t="s">
        <v>29</v>
      </c>
      <c r="E304" s="1" t="s">
        <v>30</v>
      </c>
      <c r="F304" s="1" t="s">
        <v>31</v>
      </c>
      <c r="G304" s="1" t="s">
        <v>32</v>
      </c>
      <c r="H304" s="1" t="s">
        <v>62</v>
      </c>
      <c r="I304" s="1" t="s">
        <v>63</v>
      </c>
      <c r="J304" s="1" t="s">
        <v>33</v>
      </c>
      <c r="K304" s="1" t="s">
        <v>34</v>
      </c>
    </row>
    <row r="305" spans="1:11">
      <c r="B305" s="2">
        <f>E302</f>
        <v>254</v>
      </c>
      <c r="C305" s="2">
        <v>247.26</v>
      </c>
      <c r="D305" s="2">
        <v>1.864E-2</v>
      </c>
      <c r="E305" s="2">
        <v>1.863</v>
      </c>
      <c r="F305" s="2">
        <v>374.24</v>
      </c>
      <c r="G305" s="2">
        <v>1115.7</v>
      </c>
      <c r="H305" s="2">
        <v>375.09</v>
      </c>
      <c r="I305" s="2">
        <v>1201</v>
      </c>
      <c r="J305" s="2">
        <f>D308*C302</f>
        <v>0.65450000000000008</v>
      </c>
      <c r="K305" s="2">
        <f>E308*D302</f>
        <v>10.8978</v>
      </c>
    </row>
    <row r="306" spans="1:11">
      <c r="B306" s="2"/>
      <c r="C306" s="2">
        <v>261.64999999999998</v>
      </c>
      <c r="D306" s="2">
        <v>1.8710000000000001E-2</v>
      </c>
      <c r="E306" s="2">
        <v>1.7633000000000001</v>
      </c>
      <c r="F306" s="2">
        <v>379.61</v>
      </c>
      <c r="G306" s="2">
        <v>1116.2</v>
      </c>
      <c r="H306" s="2">
        <v>380.52</v>
      </c>
      <c r="I306" s="2">
        <v>1201.5999999999999</v>
      </c>
      <c r="J306" s="2"/>
      <c r="K306" s="2"/>
    </row>
    <row r="307" spans="1:11">
      <c r="B307" s="2"/>
      <c r="C307" s="2">
        <f t="shared" ref="C307:I307" si="9">C305-C306</f>
        <v>-14.389999999999986</v>
      </c>
      <c r="D307" s="2">
        <f t="shared" si="9"/>
        <v>-7.0000000000000617E-5</v>
      </c>
      <c r="E307" s="2">
        <f t="shared" si="9"/>
        <v>9.96999999999999E-2</v>
      </c>
      <c r="F307" s="2">
        <f t="shared" si="9"/>
        <v>-5.3700000000000045</v>
      </c>
      <c r="G307" s="2">
        <f t="shared" si="9"/>
        <v>-0.5</v>
      </c>
      <c r="H307" s="2">
        <f t="shared" si="9"/>
        <v>-5.4300000000000068</v>
      </c>
      <c r="I307" s="2">
        <f t="shared" si="9"/>
        <v>-0.59999999999990905</v>
      </c>
      <c r="J307" s="2"/>
      <c r="K307" s="2"/>
    </row>
    <row r="308" spans="1:11">
      <c r="B308" s="2"/>
      <c r="C308" s="2"/>
      <c r="D308" s="2">
        <f>ROUND(D305+(D307/C307)*(B305-C305),4)</f>
        <v>1.8700000000000001E-2</v>
      </c>
      <c r="E308" s="2">
        <f>ROUND(E305+(E307/C307)*(B305-C305),4)</f>
        <v>1.8163</v>
      </c>
      <c r="F308" s="2">
        <f>ROUND(F305+(F307/C307)*(B305-C305),2)</f>
        <v>376.76</v>
      </c>
      <c r="G308" s="2">
        <f>ROUND(G305+(G307/C307)*(B305-C305),1)</f>
        <v>1115.9000000000001</v>
      </c>
      <c r="H308" s="2">
        <f>ROUND(H305+(H307/C307)*(B305-C305),1)</f>
        <v>377.6</v>
      </c>
      <c r="I308" s="2">
        <f>ROUND(I305+(I307/C307)*(B305-C305),1)</f>
        <v>1201.3</v>
      </c>
      <c r="J308" s="2"/>
      <c r="K308" s="2"/>
    </row>
    <row r="309" spans="1:11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>
      <c r="B310" s="1" t="s">
        <v>35</v>
      </c>
      <c r="C310" s="1" t="s">
        <v>36</v>
      </c>
      <c r="D310" s="1" t="s">
        <v>9</v>
      </c>
      <c r="E310" s="1" t="s">
        <v>37</v>
      </c>
      <c r="F310" s="1" t="s">
        <v>38</v>
      </c>
      <c r="G310" s="1" t="s">
        <v>10</v>
      </c>
      <c r="H310" s="1" t="s">
        <v>39</v>
      </c>
      <c r="I310" s="1" t="s">
        <v>40</v>
      </c>
      <c r="J310" s="21" t="str">
        <f>IF(I311&gt;H308,IF(I311&lt;I308,"vapor saturado","vapor recalentado"),"vapor saturado")</f>
        <v>vapor recalentado</v>
      </c>
      <c r="K310" s="22"/>
    </row>
    <row r="311" spans="1:11">
      <c r="B311" s="2">
        <f>J305+K305</f>
        <v>11.552300000000001</v>
      </c>
      <c r="C311" s="2">
        <f>H302*B311</f>
        <v>54.295810000000003</v>
      </c>
      <c r="D311" s="2">
        <f>ROUND((D302/(C302+D302)),4)</f>
        <v>0.14630000000000001</v>
      </c>
      <c r="E311" s="2">
        <f>ROUND((1-D311)*F308+G308*D311,2)</f>
        <v>484.9</v>
      </c>
      <c r="F311" s="2">
        <f>ROUND((C311/(C302+D302+F302)),4)</f>
        <v>0.98719999999999997</v>
      </c>
      <c r="G311" s="2">
        <f>ROUND(((F311-D308)/(E308-D308)),4)</f>
        <v>0.53879999999999995</v>
      </c>
      <c r="H311" s="2">
        <f>ROUND((1-G311)*F308+G308*G311,2)</f>
        <v>775.01</v>
      </c>
      <c r="I311" s="2">
        <f>ROUND((((C302+D302)/F302)*(H311-E311)+H311),1)</f>
        <v>1624.6</v>
      </c>
      <c r="K311" s="4"/>
    </row>
    <row r="312" spans="1:11">
      <c r="B312" s="2"/>
      <c r="C312" s="2"/>
      <c r="D312" s="2"/>
      <c r="E312" s="2"/>
      <c r="F312" s="2"/>
      <c r="G312" s="2"/>
      <c r="H312" s="2"/>
      <c r="I312" s="4"/>
      <c r="J312" s="2"/>
      <c r="K312" s="2"/>
    </row>
    <row r="313" spans="1:11">
      <c r="B313" s="1" t="s">
        <v>11</v>
      </c>
      <c r="C313" s="1" t="s">
        <v>11</v>
      </c>
      <c r="D313" s="1" t="s">
        <v>12</v>
      </c>
      <c r="E313" s="18" t="s">
        <v>12</v>
      </c>
      <c r="F313" s="18" t="s">
        <v>13</v>
      </c>
      <c r="G313" s="18" t="s">
        <v>14</v>
      </c>
      <c r="H313" s="1"/>
      <c r="I313" s="1"/>
      <c r="J313" s="2"/>
      <c r="K313" s="2"/>
    </row>
    <row r="314" spans="1:11">
      <c r="B314" s="2">
        <f>I311</f>
        <v>1624.6</v>
      </c>
      <c r="C314" s="2">
        <v>1579.9</v>
      </c>
      <c r="D314" s="2">
        <v>1100</v>
      </c>
      <c r="E314" s="17">
        <f>D317</f>
        <v>1183</v>
      </c>
      <c r="F314" s="17">
        <f>ROUND((E314-32)/1.8,0)</f>
        <v>639</v>
      </c>
      <c r="G314" s="17">
        <f>ROUND(F314+273.15,0)</f>
        <v>912</v>
      </c>
      <c r="H314" s="2"/>
      <c r="I314" s="2"/>
      <c r="J314" s="2"/>
      <c r="K314" s="2"/>
    </row>
    <row r="315" spans="1:11">
      <c r="B315" s="2"/>
      <c r="C315" s="2">
        <v>1633.8</v>
      </c>
      <c r="D315" s="2">
        <v>1200</v>
      </c>
      <c r="E315" s="2"/>
      <c r="F315" s="2"/>
      <c r="G315" s="2"/>
      <c r="H315" s="2"/>
      <c r="I315" s="2"/>
      <c r="J315" s="2"/>
      <c r="K315" s="2"/>
    </row>
    <row r="316" spans="1:11">
      <c r="B316" s="2"/>
      <c r="C316" s="2">
        <f>C314-C315</f>
        <v>-53.899999999999864</v>
      </c>
      <c r="D316" s="2">
        <f>D314-D315</f>
        <v>-100</v>
      </c>
      <c r="E316" s="2"/>
      <c r="F316" s="2"/>
      <c r="G316" s="2"/>
      <c r="H316" s="2"/>
      <c r="I316" s="2"/>
      <c r="J316" s="2"/>
      <c r="K316" s="2"/>
    </row>
    <row r="317" spans="1:11">
      <c r="B317" s="2"/>
      <c r="C317" s="2"/>
      <c r="D317" s="2">
        <f>ROUND(D314+(D316/C316)*(B314-C314),0)</f>
        <v>1183</v>
      </c>
      <c r="E317" s="2"/>
      <c r="F317" s="2"/>
      <c r="G317" s="2"/>
      <c r="H317" s="2"/>
      <c r="I317" s="2"/>
      <c r="J317" s="2"/>
      <c r="K317" s="2"/>
    </row>
    <row r="318" spans="1:11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1" t="s">
        <v>15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3" t="s">
        <v>1</v>
      </c>
      <c r="B320" s="6" t="s">
        <v>46</v>
      </c>
      <c r="C320" s="9" t="s">
        <v>47</v>
      </c>
      <c r="D320" s="9" t="s">
        <v>48</v>
      </c>
      <c r="E320" s="1" t="s">
        <v>45</v>
      </c>
      <c r="F320" s="1" t="s">
        <v>44</v>
      </c>
      <c r="G320" s="1" t="s">
        <v>43</v>
      </c>
      <c r="H320" s="14" t="s">
        <v>49</v>
      </c>
      <c r="I320" s="14" t="s">
        <v>49</v>
      </c>
      <c r="J320" s="14" t="s">
        <v>52</v>
      </c>
      <c r="K320" s="2"/>
    </row>
    <row r="321" spans="1:11">
      <c r="B321" s="20">
        <v>11</v>
      </c>
      <c r="C321" s="11">
        <v>2.5</v>
      </c>
      <c r="D321" s="11">
        <v>1.5</v>
      </c>
      <c r="E321" s="7">
        <v>30</v>
      </c>
      <c r="F321" s="12">
        <v>0.09</v>
      </c>
      <c r="G321" s="7">
        <v>11</v>
      </c>
      <c r="H321" s="13" t="s">
        <v>50</v>
      </c>
      <c r="I321" s="13" t="s">
        <v>51</v>
      </c>
      <c r="J321" s="13" t="s">
        <v>16</v>
      </c>
      <c r="K321" s="2"/>
    </row>
    <row r="322" spans="1:11">
      <c r="B322" s="7"/>
      <c r="C322" s="7"/>
      <c r="D322" s="7"/>
      <c r="E322" s="7"/>
      <c r="F322" s="10"/>
      <c r="G322" s="7"/>
      <c r="H322" s="10"/>
      <c r="I322" s="7"/>
      <c r="J322" s="2"/>
      <c r="K322" s="2"/>
    </row>
    <row r="323" spans="1:11">
      <c r="A323" s="3" t="s">
        <v>58</v>
      </c>
      <c r="B323" s="1" t="s">
        <v>45</v>
      </c>
      <c r="C323" s="1" t="s">
        <v>44</v>
      </c>
      <c r="D323" s="6" t="s">
        <v>53</v>
      </c>
      <c r="E323" s="1" t="s">
        <v>43</v>
      </c>
      <c r="F323" s="1" t="s">
        <v>42</v>
      </c>
      <c r="G323" s="6" t="s">
        <v>54</v>
      </c>
      <c r="H323" s="15" t="s">
        <v>57</v>
      </c>
      <c r="I323" s="15" t="s">
        <v>56</v>
      </c>
      <c r="J323" s="18" t="s">
        <v>41</v>
      </c>
      <c r="K323" s="18" t="s">
        <v>55</v>
      </c>
    </row>
    <row r="324" spans="1:11">
      <c r="B324" s="7">
        <f>E321</f>
        <v>30</v>
      </c>
      <c r="C324" s="7">
        <f>F321</f>
        <v>0.09</v>
      </c>
      <c r="D324" s="7">
        <f>ROUND((B324*C324*1000000/(B321*83.14)),0)</f>
        <v>2952</v>
      </c>
      <c r="E324" s="7">
        <f>G321</f>
        <v>11</v>
      </c>
      <c r="F324" s="12">
        <f>C324</f>
        <v>0.09</v>
      </c>
      <c r="G324" s="7">
        <f>ROUND((E324*F324*1000000/(B321*83.14)),0)</f>
        <v>1083</v>
      </c>
      <c r="H324" s="16">
        <f>ROUND(D321*B321*8.314*(G324-D324)*(1/1000),1)</f>
        <v>-256.39999999999998</v>
      </c>
      <c r="I324" s="17">
        <f>ROUND(C321*B321*8.314*(G324-D324)*(1/1000),1)</f>
        <v>-427.3</v>
      </c>
      <c r="J324" s="17">
        <v>0</v>
      </c>
      <c r="K324" s="17">
        <f>H324</f>
        <v>-256.39999999999998</v>
      </c>
    </row>
    <row r="325" spans="1:11">
      <c r="B325" s="7"/>
      <c r="C325" s="7"/>
      <c r="D325" s="7"/>
      <c r="E325" s="7"/>
      <c r="F325" s="10"/>
      <c r="G325" s="7"/>
      <c r="H325" s="10"/>
      <c r="I325" s="7"/>
      <c r="J325" s="2"/>
      <c r="K325" s="2"/>
    </row>
    <row r="326" spans="1:11">
      <c r="A326" s="3" t="s">
        <v>59</v>
      </c>
      <c r="B326" s="1" t="s">
        <v>45</v>
      </c>
      <c r="C326" s="1" t="s">
        <v>44</v>
      </c>
      <c r="D326" s="6" t="s">
        <v>53</v>
      </c>
      <c r="E326" s="1" t="s">
        <v>43</v>
      </c>
      <c r="F326" s="1" t="s">
        <v>42</v>
      </c>
      <c r="G326" s="6" t="s">
        <v>54</v>
      </c>
      <c r="H326" s="15" t="s">
        <v>57</v>
      </c>
      <c r="I326" s="15" t="s">
        <v>56</v>
      </c>
      <c r="J326" s="18" t="s">
        <v>41</v>
      </c>
      <c r="K326" s="18" t="s">
        <v>55</v>
      </c>
    </row>
    <row r="327" spans="1:11">
      <c r="B327" s="7">
        <f>E321</f>
        <v>30</v>
      </c>
      <c r="C327" s="7">
        <f>F321</f>
        <v>0.09</v>
      </c>
      <c r="D327" s="7">
        <f>ROUND((B327*C327*1000000/(B321*83.14)),0)</f>
        <v>2952</v>
      </c>
      <c r="E327" s="7">
        <f>G321</f>
        <v>11</v>
      </c>
      <c r="F327" s="12">
        <f>ROUND((83.14*G327/E327)*(1/1000000),3)</f>
        <v>2.1999999999999999E-2</v>
      </c>
      <c r="G327" s="7">
        <f>D327</f>
        <v>2952</v>
      </c>
      <c r="H327" s="17">
        <f>ROUND(D321*B321*8.314*(G327-D327)*(1/1000),3)</f>
        <v>0</v>
      </c>
      <c r="I327" s="17">
        <f>ROUND(C321*B321*8.314*(G327-D327)*(1/1000),3)</f>
        <v>0</v>
      </c>
      <c r="J327" s="17">
        <f>ROUND(B321*8.314*(1/1000)*G327*LN(F327/C327),1)</f>
        <v>-380.3</v>
      </c>
      <c r="K327" s="17">
        <f>J327</f>
        <v>-380.3</v>
      </c>
    </row>
    <row r="328" spans="1:11">
      <c r="B328" s="7"/>
      <c r="C328" s="7"/>
      <c r="D328" s="7"/>
      <c r="E328" s="7"/>
      <c r="F328" s="7"/>
      <c r="G328" s="7"/>
      <c r="H328" s="7"/>
      <c r="I328" s="7"/>
      <c r="J328" s="2"/>
      <c r="K328" s="2"/>
    </row>
    <row r="329" spans="1:11">
      <c r="A329" s="3" t="s">
        <v>60</v>
      </c>
      <c r="B329" s="1" t="s">
        <v>45</v>
      </c>
      <c r="C329" s="1" t="s">
        <v>44</v>
      </c>
      <c r="D329" s="6" t="s">
        <v>53</v>
      </c>
      <c r="E329" s="1" t="s">
        <v>43</v>
      </c>
      <c r="F329" s="5" t="s">
        <v>17</v>
      </c>
      <c r="G329" s="6" t="s">
        <v>54</v>
      </c>
      <c r="H329" s="15" t="s">
        <v>57</v>
      </c>
      <c r="I329" s="15" t="s">
        <v>56</v>
      </c>
      <c r="J329" s="18" t="s">
        <v>41</v>
      </c>
      <c r="K329" s="18" t="s">
        <v>55</v>
      </c>
    </row>
    <row r="330" spans="1:11">
      <c r="B330" s="7">
        <f>E321</f>
        <v>30</v>
      </c>
      <c r="C330" s="7">
        <f>F321</f>
        <v>0.09</v>
      </c>
      <c r="D330" s="7">
        <f>ROUND((B330*C330*1000000/(B321*83.14)),0)</f>
        <v>2952</v>
      </c>
      <c r="E330" s="7">
        <f>G321</f>
        <v>11</v>
      </c>
      <c r="F330" s="12">
        <f>ROUND(C321/D321,1)</f>
        <v>1.7</v>
      </c>
      <c r="G330" s="7">
        <f>ROUND(D330*(E330/B330)*((B330/E330)^(1/F330)),0)</f>
        <v>1953</v>
      </c>
      <c r="H330" s="17">
        <f>ROUND(D321*B321*8.314*(G330-D330)*(1/1000),1)</f>
        <v>-137</v>
      </c>
      <c r="I330" s="17">
        <f>ROUND(C321*B321*8.314*(G330-D330)*(1/1000),1)</f>
        <v>-228.4</v>
      </c>
      <c r="J330" s="17">
        <f>-H330</f>
        <v>137</v>
      </c>
      <c r="K330" s="17">
        <v>0</v>
      </c>
    </row>
    <row r="331" spans="1:11">
      <c r="B331" s="7"/>
      <c r="C331" s="7"/>
      <c r="D331" s="7"/>
      <c r="E331" s="7"/>
      <c r="F331" s="7"/>
      <c r="G331" s="7"/>
      <c r="H331" s="7"/>
      <c r="I331" s="7"/>
      <c r="J331" s="2"/>
      <c r="K331" s="2"/>
    </row>
    <row r="332" spans="1:11">
      <c r="A332" s="8" t="s">
        <v>64</v>
      </c>
    </row>
    <row r="333" spans="1:11">
      <c r="A333" s="1" t="s">
        <v>0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1" t="s">
        <v>1</v>
      </c>
      <c r="B334" s="1" t="s">
        <v>2</v>
      </c>
      <c r="C334" s="1" t="s">
        <v>3</v>
      </c>
      <c r="D334" s="1" t="s">
        <v>4</v>
      </c>
      <c r="E334" s="1" t="s">
        <v>28</v>
      </c>
      <c r="F334" s="1" t="s">
        <v>5</v>
      </c>
      <c r="G334" s="1" t="s">
        <v>27</v>
      </c>
      <c r="H334" s="1" t="s">
        <v>6</v>
      </c>
      <c r="I334" s="1"/>
      <c r="J334" s="2"/>
      <c r="K334" s="2"/>
    </row>
    <row r="335" spans="1:11">
      <c r="B335" s="1" t="s">
        <v>7</v>
      </c>
      <c r="C335" s="7">
        <v>35</v>
      </c>
      <c r="D335" s="7">
        <v>6</v>
      </c>
      <c r="E335" s="7">
        <v>254</v>
      </c>
      <c r="F335" s="7">
        <v>14</v>
      </c>
      <c r="G335" s="7">
        <v>270</v>
      </c>
      <c r="H335" s="7">
        <v>4.7</v>
      </c>
      <c r="I335" s="2"/>
      <c r="J335" s="2"/>
      <c r="K335" s="2"/>
    </row>
    <row r="336" spans="1:11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1" t="s">
        <v>8</v>
      </c>
      <c r="B337" s="1" t="s">
        <v>28</v>
      </c>
      <c r="C337" s="1" t="s">
        <v>28</v>
      </c>
      <c r="D337" s="1" t="s">
        <v>29</v>
      </c>
      <c r="E337" s="1" t="s">
        <v>30</v>
      </c>
      <c r="F337" s="1" t="s">
        <v>31</v>
      </c>
      <c r="G337" s="1" t="s">
        <v>32</v>
      </c>
      <c r="H337" s="1" t="s">
        <v>62</v>
      </c>
      <c r="I337" s="1" t="s">
        <v>63</v>
      </c>
      <c r="J337" s="1" t="s">
        <v>33</v>
      </c>
      <c r="K337" s="1" t="s">
        <v>34</v>
      </c>
    </row>
    <row r="338" spans="1:11">
      <c r="B338" s="2">
        <f>E335</f>
        <v>254</v>
      </c>
      <c r="C338" s="2">
        <v>247.26</v>
      </c>
      <c r="D338" s="2">
        <v>1.864E-2</v>
      </c>
      <c r="E338" s="2">
        <v>1.863</v>
      </c>
      <c r="F338" s="2">
        <v>374.24</v>
      </c>
      <c r="G338" s="2">
        <v>1115.7</v>
      </c>
      <c r="H338" s="2">
        <v>375.09</v>
      </c>
      <c r="I338" s="2">
        <v>1201</v>
      </c>
      <c r="J338" s="2">
        <f>D341*C335</f>
        <v>0.65450000000000008</v>
      </c>
      <c r="K338" s="2">
        <f>E341*D335</f>
        <v>10.8978</v>
      </c>
    </row>
    <row r="339" spans="1:11">
      <c r="B339" s="2"/>
      <c r="C339" s="2">
        <v>261.64999999999998</v>
      </c>
      <c r="D339" s="2">
        <v>1.8710000000000001E-2</v>
      </c>
      <c r="E339" s="2">
        <v>1.7633000000000001</v>
      </c>
      <c r="F339" s="2">
        <v>379.61</v>
      </c>
      <c r="G339" s="2">
        <v>1116.2</v>
      </c>
      <c r="H339" s="2">
        <v>380.52</v>
      </c>
      <c r="I339" s="2">
        <v>1201.5999999999999</v>
      </c>
      <c r="J339" s="2"/>
      <c r="K339" s="2"/>
    </row>
    <row r="340" spans="1:11">
      <c r="B340" s="2"/>
      <c r="C340" s="2">
        <f t="shared" ref="C340:I340" si="10">C338-C339</f>
        <v>-14.389999999999986</v>
      </c>
      <c r="D340" s="2">
        <f t="shared" si="10"/>
        <v>-7.0000000000000617E-5</v>
      </c>
      <c r="E340" s="2">
        <f t="shared" si="10"/>
        <v>9.96999999999999E-2</v>
      </c>
      <c r="F340" s="2">
        <f t="shared" si="10"/>
        <v>-5.3700000000000045</v>
      </c>
      <c r="G340" s="2">
        <f t="shared" si="10"/>
        <v>-0.5</v>
      </c>
      <c r="H340" s="2">
        <f t="shared" si="10"/>
        <v>-5.4300000000000068</v>
      </c>
      <c r="I340" s="2">
        <f t="shared" si="10"/>
        <v>-0.59999999999990905</v>
      </c>
      <c r="J340" s="2"/>
      <c r="K340" s="2"/>
    </row>
    <row r="341" spans="1:11">
      <c r="B341" s="2"/>
      <c r="C341" s="2"/>
      <c r="D341" s="2">
        <f>ROUND(D338+(D340/C340)*(B338-C338),4)</f>
        <v>1.8700000000000001E-2</v>
      </c>
      <c r="E341" s="2">
        <f>ROUND(E338+(E340/C340)*(B338-C338),4)</f>
        <v>1.8163</v>
      </c>
      <c r="F341" s="2">
        <f>ROUND(F338+(F340/C340)*(B338-C338),2)</f>
        <v>376.76</v>
      </c>
      <c r="G341" s="2">
        <f>ROUND(G338+(G340/C340)*(B338-C338),1)</f>
        <v>1115.9000000000001</v>
      </c>
      <c r="H341" s="2">
        <f>ROUND(H338+(H340/C340)*(B338-C338),1)</f>
        <v>377.6</v>
      </c>
      <c r="I341" s="2">
        <f>ROUND(I338+(I340/C340)*(B338-C338),1)</f>
        <v>1201.3</v>
      </c>
      <c r="J341" s="2"/>
      <c r="K341" s="2"/>
    </row>
    <row r="342" spans="1:11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B343" s="1" t="s">
        <v>35</v>
      </c>
      <c r="C343" s="1" t="s">
        <v>36</v>
      </c>
      <c r="D343" s="1" t="s">
        <v>9</v>
      </c>
      <c r="E343" s="1" t="s">
        <v>37</v>
      </c>
      <c r="F343" s="1" t="s">
        <v>38</v>
      </c>
      <c r="G343" s="1" t="s">
        <v>10</v>
      </c>
      <c r="H343" s="1" t="s">
        <v>39</v>
      </c>
      <c r="I343" s="1" t="s">
        <v>40</v>
      </c>
      <c r="J343" s="21" t="str">
        <f>IF(I344&gt;H341,IF(I344&lt;I341,"vapor saturado","vapor recalentado"),"vapor saturado")</f>
        <v>vapor recalentado</v>
      </c>
      <c r="K343" s="22"/>
    </row>
    <row r="344" spans="1:11">
      <c r="B344" s="2">
        <f>J338+K338</f>
        <v>11.552300000000001</v>
      </c>
      <c r="C344" s="2">
        <f>H335*B344</f>
        <v>54.295810000000003</v>
      </c>
      <c r="D344" s="2">
        <f>ROUND((D335/(C335+D335)),4)</f>
        <v>0.14630000000000001</v>
      </c>
      <c r="E344" s="2">
        <f>ROUND((1-D344)*F341+G341*D344,2)</f>
        <v>484.9</v>
      </c>
      <c r="F344" s="2">
        <f>ROUND((C344/(C335+D335+F335)),4)</f>
        <v>0.98719999999999997</v>
      </c>
      <c r="G344" s="2">
        <f>ROUND(((F344-D341)/(E341-D341)),4)</f>
        <v>0.53879999999999995</v>
      </c>
      <c r="H344" s="2">
        <f>ROUND((1-G344)*F341+G341*G344,2)</f>
        <v>775.01</v>
      </c>
      <c r="I344" s="2">
        <f>ROUND((((C335+D335)/F335)*(H344-E344)+H344),1)</f>
        <v>1624.6</v>
      </c>
      <c r="K344" s="4"/>
    </row>
    <row r="345" spans="1:11">
      <c r="B345" s="2"/>
      <c r="C345" s="2"/>
      <c r="D345" s="2"/>
      <c r="E345" s="2"/>
      <c r="F345" s="2"/>
      <c r="G345" s="2"/>
      <c r="H345" s="2"/>
      <c r="I345" s="4"/>
      <c r="J345" s="2"/>
      <c r="K345" s="2"/>
    </row>
    <row r="346" spans="1:11">
      <c r="B346" s="1" t="s">
        <v>11</v>
      </c>
      <c r="C346" s="1" t="s">
        <v>11</v>
      </c>
      <c r="D346" s="1" t="s">
        <v>12</v>
      </c>
      <c r="E346" s="18" t="s">
        <v>12</v>
      </c>
      <c r="F346" s="18" t="s">
        <v>13</v>
      </c>
      <c r="G346" s="18" t="s">
        <v>14</v>
      </c>
      <c r="H346" s="1"/>
      <c r="I346" s="1"/>
      <c r="J346" s="2"/>
      <c r="K346" s="2"/>
    </row>
    <row r="347" spans="1:11">
      <c r="B347" s="2">
        <f>I344</f>
        <v>1624.6</v>
      </c>
      <c r="C347" s="2">
        <v>1579.8</v>
      </c>
      <c r="D347" s="2">
        <v>1100</v>
      </c>
      <c r="E347" s="17">
        <f>D350</f>
        <v>1183</v>
      </c>
      <c r="F347" s="17">
        <f>ROUND((E347-32)/1.8,0)</f>
        <v>639</v>
      </c>
      <c r="G347" s="17">
        <f>ROUND(F347+273.15,0)</f>
        <v>912</v>
      </c>
      <c r="H347" s="2"/>
      <c r="I347" s="2"/>
      <c r="J347" s="2"/>
      <c r="K347" s="2"/>
    </row>
    <row r="348" spans="1:11">
      <c r="B348" s="2"/>
      <c r="C348" s="2">
        <v>1633.6</v>
      </c>
      <c r="D348" s="2">
        <v>1200</v>
      </c>
      <c r="E348" s="2"/>
      <c r="F348" s="2"/>
      <c r="G348" s="2"/>
      <c r="H348" s="2"/>
      <c r="I348" s="2"/>
      <c r="J348" s="2"/>
      <c r="K348" s="2"/>
    </row>
    <row r="349" spans="1:11">
      <c r="B349" s="2"/>
      <c r="C349" s="2">
        <f>C347-C348</f>
        <v>-53.799999999999955</v>
      </c>
      <c r="D349" s="2">
        <f>D347-D348</f>
        <v>-100</v>
      </c>
      <c r="E349" s="2"/>
      <c r="F349" s="2"/>
      <c r="G349" s="2"/>
      <c r="H349" s="2"/>
      <c r="I349" s="2"/>
      <c r="J349" s="2"/>
      <c r="K349" s="2"/>
    </row>
    <row r="350" spans="1:11">
      <c r="B350" s="2"/>
      <c r="C350" s="2"/>
      <c r="D350" s="2">
        <f>ROUND(D347+(D349/C349)*(B347-C347),0)</f>
        <v>1183</v>
      </c>
      <c r="E350" s="2"/>
      <c r="F350" s="2"/>
      <c r="G350" s="2"/>
      <c r="H350" s="2"/>
      <c r="I350" s="2"/>
      <c r="J350" s="2"/>
      <c r="K350" s="2"/>
    </row>
    <row r="351" spans="1:11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1" t="s">
        <v>15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3" t="s">
        <v>1</v>
      </c>
      <c r="B353" s="6" t="s">
        <v>46</v>
      </c>
      <c r="C353" s="9" t="s">
        <v>47</v>
      </c>
      <c r="D353" s="9" t="s">
        <v>48</v>
      </c>
      <c r="E353" s="1" t="s">
        <v>45</v>
      </c>
      <c r="F353" s="1" t="s">
        <v>44</v>
      </c>
      <c r="G353" s="1" t="s">
        <v>43</v>
      </c>
      <c r="H353" s="14" t="s">
        <v>49</v>
      </c>
      <c r="I353" s="14" t="s">
        <v>49</v>
      </c>
      <c r="J353" s="14" t="s">
        <v>52</v>
      </c>
      <c r="K353" s="2"/>
    </row>
    <row r="354" spans="1:11">
      <c r="B354" s="20">
        <v>2</v>
      </c>
      <c r="C354" s="11">
        <v>3.5</v>
      </c>
      <c r="D354" s="11">
        <v>2.5</v>
      </c>
      <c r="E354" s="7">
        <v>15</v>
      </c>
      <c r="F354" s="12">
        <v>0.01</v>
      </c>
      <c r="G354" s="7">
        <v>2</v>
      </c>
      <c r="H354" s="13" t="s">
        <v>50</v>
      </c>
      <c r="I354" s="13" t="s">
        <v>51</v>
      </c>
      <c r="J354" s="13" t="s">
        <v>16</v>
      </c>
      <c r="K354" s="2"/>
    </row>
    <row r="355" spans="1:11">
      <c r="B355" s="7"/>
      <c r="C355" s="7"/>
      <c r="D355" s="7"/>
      <c r="E355" s="7"/>
      <c r="F355" s="10"/>
      <c r="G355" s="7"/>
      <c r="H355" s="10"/>
      <c r="I355" s="7"/>
      <c r="J355" s="2"/>
      <c r="K355" s="2"/>
    </row>
    <row r="356" spans="1:11">
      <c r="A356" s="3" t="s">
        <v>58</v>
      </c>
      <c r="B356" s="1" t="s">
        <v>45</v>
      </c>
      <c r="C356" s="1" t="s">
        <v>44</v>
      </c>
      <c r="D356" s="6" t="s">
        <v>53</v>
      </c>
      <c r="E356" s="1" t="s">
        <v>43</v>
      </c>
      <c r="F356" s="1" t="s">
        <v>42</v>
      </c>
      <c r="G356" s="6" t="s">
        <v>54</v>
      </c>
      <c r="H356" s="15" t="s">
        <v>57</v>
      </c>
      <c r="I356" s="15" t="s">
        <v>56</v>
      </c>
      <c r="J356" s="18" t="s">
        <v>41</v>
      </c>
      <c r="K356" s="18" t="s">
        <v>55</v>
      </c>
    </row>
    <row r="357" spans="1:11">
      <c r="B357" s="7">
        <f>E354</f>
        <v>15</v>
      </c>
      <c r="C357" s="7">
        <f>F354</f>
        <v>0.01</v>
      </c>
      <c r="D357" s="7">
        <f>ROUND((B357*C357*1000000/(B354*83.14)),0)</f>
        <v>902</v>
      </c>
      <c r="E357" s="7">
        <f>G354</f>
        <v>2</v>
      </c>
      <c r="F357" s="12">
        <f>C357</f>
        <v>0.01</v>
      </c>
      <c r="G357" s="7">
        <f>ROUND((E357*F357*1000000/(B354*83.14)),0)</f>
        <v>120</v>
      </c>
      <c r="H357" s="16">
        <f>ROUND(D354*B354*8.314*(G357-D357)*(1/1000),1)</f>
        <v>-32.5</v>
      </c>
      <c r="I357" s="17">
        <f>ROUND(C354*B354*8.314*(G357-D357)*(1/1000),1)</f>
        <v>-45.5</v>
      </c>
      <c r="J357" s="17">
        <v>0</v>
      </c>
      <c r="K357" s="17">
        <f>H357</f>
        <v>-32.5</v>
      </c>
    </row>
    <row r="358" spans="1:11">
      <c r="B358" s="7"/>
      <c r="C358" s="7"/>
      <c r="D358" s="7"/>
      <c r="E358" s="7"/>
      <c r="F358" s="10"/>
      <c r="G358" s="7"/>
      <c r="H358" s="10"/>
      <c r="I358" s="7"/>
      <c r="J358" s="2"/>
      <c r="K358" s="2"/>
    </row>
    <row r="359" spans="1:11">
      <c r="A359" s="3" t="s">
        <v>59</v>
      </c>
      <c r="B359" s="1" t="s">
        <v>45</v>
      </c>
      <c r="C359" s="1" t="s">
        <v>44</v>
      </c>
      <c r="D359" s="6" t="s">
        <v>53</v>
      </c>
      <c r="E359" s="1" t="s">
        <v>43</v>
      </c>
      <c r="F359" s="1" t="s">
        <v>42</v>
      </c>
      <c r="G359" s="6" t="s">
        <v>54</v>
      </c>
      <c r="H359" s="15" t="s">
        <v>57</v>
      </c>
      <c r="I359" s="15" t="s">
        <v>56</v>
      </c>
      <c r="J359" s="18" t="s">
        <v>41</v>
      </c>
      <c r="K359" s="18" t="s">
        <v>55</v>
      </c>
    </row>
    <row r="360" spans="1:11">
      <c r="B360" s="7">
        <f>E354</f>
        <v>15</v>
      </c>
      <c r="C360" s="7">
        <f>F354</f>
        <v>0.01</v>
      </c>
      <c r="D360" s="7">
        <f>ROUND((B360*C360*1000000/(B354*83.14)),0)</f>
        <v>902</v>
      </c>
      <c r="E360" s="7">
        <f>G354</f>
        <v>2</v>
      </c>
      <c r="F360" s="12">
        <f>ROUND((83.14*G360/E360)*(1/1000000),3)</f>
        <v>3.6999999999999998E-2</v>
      </c>
      <c r="G360" s="7">
        <f>D360</f>
        <v>902</v>
      </c>
      <c r="H360" s="17">
        <f>ROUND(D354*B354*8.314*(G360-D360)*(1/1000),3)</f>
        <v>0</v>
      </c>
      <c r="I360" s="17">
        <f>ROUND(C354*B354*8.314*(G360-D360)*(1/1000),3)</f>
        <v>0</v>
      </c>
      <c r="J360" s="17">
        <f>ROUND(B354*8.314*(1/1000)*G360*LN(F360/C360),1)</f>
        <v>19.600000000000001</v>
      </c>
      <c r="K360" s="17">
        <f>J360</f>
        <v>19.600000000000001</v>
      </c>
    </row>
    <row r="361" spans="1:11">
      <c r="B361" s="7"/>
      <c r="C361" s="7"/>
      <c r="D361" s="7"/>
      <c r="E361" s="7"/>
      <c r="F361" s="7"/>
      <c r="G361" s="7"/>
      <c r="H361" s="7"/>
      <c r="I361" s="7"/>
      <c r="J361" s="2"/>
      <c r="K361" s="2"/>
    </row>
    <row r="362" spans="1:11">
      <c r="A362" s="3" t="s">
        <v>60</v>
      </c>
      <c r="B362" s="1" t="s">
        <v>45</v>
      </c>
      <c r="C362" s="1" t="s">
        <v>44</v>
      </c>
      <c r="D362" s="6" t="s">
        <v>53</v>
      </c>
      <c r="E362" s="1" t="s">
        <v>43</v>
      </c>
      <c r="F362" s="5" t="s">
        <v>17</v>
      </c>
      <c r="G362" s="6" t="s">
        <v>54</v>
      </c>
      <c r="H362" s="15" t="s">
        <v>57</v>
      </c>
      <c r="I362" s="15" t="s">
        <v>56</v>
      </c>
      <c r="J362" s="18" t="s">
        <v>41</v>
      </c>
      <c r="K362" s="18" t="s">
        <v>55</v>
      </c>
    </row>
    <row r="363" spans="1:11">
      <c r="B363" s="7">
        <f>E354</f>
        <v>15</v>
      </c>
      <c r="C363" s="7">
        <f>F354</f>
        <v>0.01</v>
      </c>
      <c r="D363" s="7">
        <f>ROUND((B363*C363*1000000/(B354*83.14)),0)</f>
        <v>902</v>
      </c>
      <c r="E363" s="7">
        <f>G354</f>
        <v>2</v>
      </c>
      <c r="F363" s="12">
        <f>C354/D354</f>
        <v>1.4</v>
      </c>
      <c r="G363" s="7">
        <f>ROUND(D363*(E363/B363)*((B363/E363)^(1/F363)),0)</f>
        <v>507</v>
      </c>
      <c r="H363" s="17">
        <f>ROUND(D354*B354*8.314*(G363-D363)*(1/1000),1)</f>
        <v>-16.399999999999999</v>
      </c>
      <c r="I363" s="17">
        <f>ROUND(C354*B354*8.314*(G363-D363)*(1/1000),1)</f>
        <v>-23</v>
      </c>
      <c r="J363" s="17">
        <f>-H363</f>
        <v>16.399999999999999</v>
      </c>
      <c r="K363" s="17">
        <v>0</v>
      </c>
    </row>
    <row r="364" spans="1:11">
      <c r="A364" s="6"/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 spans="1:11">
      <c r="A365" s="8" t="s">
        <v>65</v>
      </c>
    </row>
    <row r="366" spans="1:11">
      <c r="A366" s="1" t="s">
        <v>0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1" t="s">
        <v>1</v>
      </c>
      <c r="B367" s="1" t="s">
        <v>2</v>
      </c>
      <c r="C367" s="1" t="s">
        <v>3</v>
      </c>
      <c r="D367" s="1" t="s">
        <v>4</v>
      </c>
      <c r="E367" s="1" t="s">
        <v>28</v>
      </c>
      <c r="F367" s="1" t="s">
        <v>5</v>
      </c>
      <c r="G367" s="1" t="s">
        <v>27</v>
      </c>
      <c r="H367" s="1" t="s">
        <v>6</v>
      </c>
      <c r="I367" s="1"/>
      <c r="J367" s="2"/>
      <c r="K367" s="2"/>
    </row>
    <row r="368" spans="1:11">
      <c r="B368" s="1" t="s">
        <v>7</v>
      </c>
      <c r="C368" s="7">
        <v>12</v>
      </c>
      <c r="D368" s="7">
        <v>5</v>
      </c>
      <c r="E368" s="7">
        <v>254</v>
      </c>
      <c r="F368" s="7">
        <v>14</v>
      </c>
      <c r="G368" s="7">
        <v>285</v>
      </c>
      <c r="H368" s="7">
        <v>4.7</v>
      </c>
      <c r="I368" s="2"/>
      <c r="J368" s="2"/>
      <c r="K368" s="2"/>
    </row>
    <row r="369" spans="1:11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1" t="s">
        <v>8</v>
      </c>
      <c r="B370" s="1" t="s">
        <v>28</v>
      </c>
      <c r="C370" s="1" t="s">
        <v>28</v>
      </c>
      <c r="D370" s="1" t="s">
        <v>29</v>
      </c>
      <c r="E370" s="1" t="s">
        <v>30</v>
      </c>
      <c r="F370" s="1" t="s">
        <v>31</v>
      </c>
      <c r="G370" s="1" t="s">
        <v>32</v>
      </c>
      <c r="H370" s="1" t="s">
        <v>62</v>
      </c>
      <c r="I370" s="1" t="s">
        <v>63</v>
      </c>
      <c r="J370" s="1" t="s">
        <v>33</v>
      </c>
      <c r="K370" s="1" t="s">
        <v>34</v>
      </c>
    </row>
    <row r="371" spans="1:11">
      <c r="B371" s="2">
        <f>E368</f>
        <v>254</v>
      </c>
      <c r="C371" s="2">
        <v>247.26</v>
      </c>
      <c r="D371" s="2">
        <v>1.864E-2</v>
      </c>
      <c r="E371" s="2">
        <v>1.863</v>
      </c>
      <c r="F371" s="2">
        <v>374.24</v>
      </c>
      <c r="G371" s="2">
        <v>1115.7</v>
      </c>
      <c r="H371" s="2">
        <v>375.09</v>
      </c>
      <c r="I371" s="2">
        <v>1201</v>
      </c>
      <c r="J371" s="2">
        <f>D374*C368</f>
        <v>0.22440000000000002</v>
      </c>
      <c r="K371" s="2">
        <f>E374*D368</f>
        <v>9.0815000000000001</v>
      </c>
    </row>
    <row r="372" spans="1:11">
      <c r="B372" s="2"/>
      <c r="C372" s="2">
        <v>261.64999999999998</v>
      </c>
      <c r="D372" s="2">
        <v>1.8710000000000001E-2</v>
      </c>
      <c r="E372" s="2">
        <v>1.7633000000000001</v>
      </c>
      <c r="F372" s="2">
        <v>379.61</v>
      </c>
      <c r="G372" s="2">
        <v>1116.2</v>
      </c>
      <c r="H372" s="2">
        <v>380.52</v>
      </c>
      <c r="I372" s="2">
        <v>1201.5999999999999</v>
      </c>
      <c r="J372" s="2"/>
      <c r="K372" s="2"/>
    </row>
    <row r="373" spans="1:11">
      <c r="B373" s="2"/>
      <c r="C373" s="2">
        <f t="shared" ref="C373:I373" si="11">C371-C372</f>
        <v>-14.389999999999986</v>
      </c>
      <c r="D373" s="2">
        <f t="shared" si="11"/>
        <v>-7.0000000000000617E-5</v>
      </c>
      <c r="E373" s="2">
        <f t="shared" si="11"/>
        <v>9.96999999999999E-2</v>
      </c>
      <c r="F373" s="2">
        <f t="shared" si="11"/>
        <v>-5.3700000000000045</v>
      </c>
      <c r="G373" s="2">
        <f t="shared" si="11"/>
        <v>-0.5</v>
      </c>
      <c r="H373" s="2">
        <f t="shared" si="11"/>
        <v>-5.4300000000000068</v>
      </c>
      <c r="I373" s="2">
        <f t="shared" si="11"/>
        <v>-0.59999999999990905</v>
      </c>
      <c r="J373" s="2"/>
      <c r="K373" s="2"/>
    </row>
    <row r="374" spans="1:11">
      <c r="B374" s="2"/>
      <c r="C374" s="2"/>
      <c r="D374" s="2">
        <f>ROUND(D371+(D373/C373)*(B371-C371),4)</f>
        <v>1.8700000000000001E-2</v>
      </c>
      <c r="E374" s="2">
        <f>ROUND(E371+(E373/C373)*(B371-C371),4)</f>
        <v>1.8163</v>
      </c>
      <c r="F374" s="2">
        <f>ROUND(F371+(F373/C373)*(B371-C371),2)</f>
        <v>376.76</v>
      </c>
      <c r="G374" s="2">
        <f>ROUND(G371+(G373/C373)*(B371-C371),1)</f>
        <v>1115.9000000000001</v>
      </c>
      <c r="H374" s="2">
        <f>ROUND(H371+(H373/C373)*(B371-C371),1)</f>
        <v>377.6</v>
      </c>
      <c r="I374" s="2">
        <f>ROUND(I371+(I373/C373)*(B371-C371),1)</f>
        <v>1201.3</v>
      </c>
      <c r="J374" s="2"/>
      <c r="K374" s="2"/>
    </row>
    <row r="375" spans="1:11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B376" s="1" t="s">
        <v>35</v>
      </c>
      <c r="C376" s="1" t="s">
        <v>36</v>
      </c>
      <c r="D376" s="1" t="s">
        <v>9</v>
      </c>
      <c r="E376" s="1" t="s">
        <v>37</v>
      </c>
      <c r="F376" s="1" t="s">
        <v>38</v>
      </c>
      <c r="G376" s="1" t="s">
        <v>10</v>
      </c>
      <c r="H376" s="1" t="s">
        <v>39</v>
      </c>
      <c r="I376" s="1" t="s">
        <v>40</v>
      </c>
      <c r="J376" s="21" t="str">
        <f>IF(I377&gt;H374,IF(I377&lt;I374,"vapor saturado","vapor recalentado"),"vapor saturado")</f>
        <v>vapor recalentado</v>
      </c>
      <c r="K376" s="22"/>
    </row>
    <row r="377" spans="1:11">
      <c r="B377" s="2">
        <f>J371+K371</f>
        <v>9.3058999999999994</v>
      </c>
      <c r="C377" s="2">
        <f>H368*B377</f>
        <v>43.737729999999999</v>
      </c>
      <c r="D377" s="2">
        <f>ROUND((D368/(C368+D368)),4)</f>
        <v>0.29409999999999997</v>
      </c>
      <c r="E377" s="2">
        <f>ROUND((1-D377)*F374+G374*D377,2)</f>
        <v>594.14</v>
      </c>
      <c r="F377" s="2">
        <f>ROUND((C377/(C368+D368+F368)),4)</f>
        <v>1.4109</v>
      </c>
      <c r="G377" s="2">
        <f>ROUND(((F377-D374)/(E374-D374)),4)</f>
        <v>0.77449999999999997</v>
      </c>
      <c r="H377" s="2">
        <f>ROUND((1-G377)*F374+G374*G377,2)</f>
        <v>949.22</v>
      </c>
      <c r="I377" s="2">
        <f>ROUND((((C368+D368)/F368)*(H377-E377)+H377),1)</f>
        <v>1380.4</v>
      </c>
      <c r="K377" s="4"/>
    </row>
    <row r="378" spans="1:11">
      <c r="B378" s="2"/>
      <c r="C378" s="2"/>
      <c r="D378" s="2"/>
      <c r="E378" s="2"/>
      <c r="F378" s="2"/>
      <c r="G378" s="2"/>
      <c r="H378" s="2"/>
      <c r="I378" s="4"/>
      <c r="J378" s="2"/>
      <c r="K378" s="2"/>
    </row>
    <row r="379" spans="1:11">
      <c r="B379" s="1" t="s">
        <v>11</v>
      </c>
      <c r="C379" s="1" t="s">
        <v>11</v>
      </c>
      <c r="D379" s="1" t="s">
        <v>12</v>
      </c>
      <c r="E379" s="18" t="s">
        <v>12</v>
      </c>
      <c r="F379" s="18" t="s">
        <v>13</v>
      </c>
      <c r="G379" s="18" t="s">
        <v>14</v>
      </c>
      <c r="H379" s="1"/>
      <c r="I379" s="1"/>
      <c r="J379" s="2"/>
      <c r="K379" s="2"/>
    </row>
    <row r="380" spans="1:11">
      <c r="B380" s="2">
        <f>I377</f>
        <v>1380.4</v>
      </c>
      <c r="C380" s="2">
        <v>1369.7</v>
      </c>
      <c r="D380" s="2">
        <v>700</v>
      </c>
      <c r="E380" s="17">
        <f>D383</f>
        <v>720</v>
      </c>
      <c r="F380" s="17">
        <f>ROUND((E380-32)/1.8,0)</f>
        <v>382</v>
      </c>
      <c r="G380" s="17">
        <f>ROUND(F380+273.15,0)</f>
        <v>655</v>
      </c>
      <c r="H380" s="2"/>
      <c r="I380" s="2"/>
      <c r="J380" s="2"/>
      <c r="K380" s="2"/>
    </row>
    <row r="381" spans="1:11">
      <c r="B381" s="2"/>
      <c r="C381" s="2">
        <v>1421.9</v>
      </c>
      <c r="D381" s="2">
        <v>800</v>
      </c>
      <c r="E381" s="2"/>
      <c r="F381" s="2"/>
      <c r="G381" s="2"/>
      <c r="H381" s="2"/>
      <c r="I381" s="2"/>
      <c r="J381" s="2"/>
      <c r="K381" s="2"/>
    </row>
    <row r="382" spans="1:11">
      <c r="B382" s="2"/>
      <c r="C382" s="2">
        <f>C380-C381</f>
        <v>-52.200000000000045</v>
      </c>
      <c r="D382" s="2">
        <f>D380-D381</f>
        <v>-100</v>
      </c>
      <c r="E382" s="2"/>
      <c r="F382" s="2"/>
      <c r="G382" s="2"/>
      <c r="H382" s="2"/>
      <c r="I382" s="2"/>
      <c r="J382" s="2"/>
      <c r="K382" s="2"/>
    </row>
    <row r="383" spans="1:11">
      <c r="B383" s="2"/>
      <c r="C383" s="2"/>
      <c r="D383" s="2">
        <f>ROUND(D380+(D382/C382)*(B380-C380),0)</f>
        <v>720</v>
      </c>
      <c r="E383" s="2"/>
      <c r="F383" s="2"/>
      <c r="G383" s="2"/>
      <c r="H383" s="2"/>
      <c r="I383" s="2"/>
      <c r="J383" s="2"/>
      <c r="K383" s="2"/>
    </row>
    <row r="384" spans="1:11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1" t="s">
        <v>15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3" t="s">
        <v>1</v>
      </c>
      <c r="B386" s="6" t="s">
        <v>46</v>
      </c>
      <c r="C386" s="9" t="s">
        <v>47</v>
      </c>
      <c r="D386" s="9" t="s">
        <v>48</v>
      </c>
      <c r="E386" s="1" t="s">
        <v>45</v>
      </c>
      <c r="F386" s="1" t="s">
        <v>44</v>
      </c>
      <c r="G386" s="1" t="s">
        <v>43</v>
      </c>
      <c r="H386" s="14" t="s">
        <v>49</v>
      </c>
      <c r="I386" s="14" t="s">
        <v>49</v>
      </c>
      <c r="J386" s="14" t="s">
        <v>52</v>
      </c>
      <c r="K386" s="2"/>
    </row>
    <row r="387" spans="1:11">
      <c r="B387" s="20">
        <v>3</v>
      </c>
      <c r="C387" s="11">
        <v>2.5</v>
      </c>
      <c r="D387" s="11">
        <v>1.5</v>
      </c>
      <c r="E387" s="7">
        <v>20</v>
      </c>
      <c r="F387" s="12">
        <v>0.02</v>
      </c>
      <c r="G387" s="7">
        <v>3</v>
      </c>
      <c r="H387" s="13" t="s">
        <v>50</v>
      </c>
      <c r="I387" s="13" t="s">
        <v>51</v>
      </c>
      <c r="J387" s="13" t="s">
        <v>16</v>
      </c>
      <c r="K387" s="2"/>
    </row>
    <row r="388" spans="1:11">
      <c r="B388" s="7"/>
      <c r="C388" s="7"/>
      <c r="D388" s="7"/>
      <c r="E388" s="7"/>
      <c r="F388" s="10"/>
      <c r="G388" s="7"/>
      <c r="H388" s="10"/>
      <c r="I388" s="7"/>
      <c r="J388" s="2"/>
      <c r="K388" s="2"/>
    </row>
    <row r="389" spans="1:11">
      <c r="A389" s="3" t="s">
        <v>58</v>
      </c>
      <c r="B389" s="1" t="s">
        <v>45</v>
      </c>
      <c r="C389" s="1" t="s">
        <v>44</v>
      </c>
      <c r="D389" s="6" t="s">
        <v>53</v>
      </c>
      <c r="E389" s="1" t="s">
        <v>43</v>
      </c>
      <c r="F389" s="1" t="s">
        <v>42</v>
      </c>
      <c r="G389" s="6" t="s">
        <v>54</v>
      </c>
      <c r="H389" s="15" t="s">
        <v>57</v>
      </c>
      <c r="I389" s="15" t="s">
        <v>56</v>
      </c>
      <c r="J389" s="18" t="s">
        <v>41</v>
      </c>
      <c r="K389" s="18" t="s">
        <v>55</v>
      </c>
    </row>
    <row r="390" spans="1:11">
      <c r="B390" s="7">
        <f>E387</f>
        <v>20</v>
      </c>
      <c r="C390" s="7">
        <f>F387</f>
        <v>0.02</v>
      </c>
      <c r="D390" s="7">
        <f>ROUND((B390*C390*1000000/(B387*83.14)),0)</f>
        <v>1604</v>
      </c>
      <c r="E390" s="7">
        <f>G387</f>
        <v>3</v>
      </c>
      <c r="F390" s="12">
        <f>C390</f>
        <v>0.02</v>
      </c>
      <c r="G390" s="7">
        <f>ROUND((E390*F390*1000000/(B387*83.14)),0)</f>
        <v>241</v>
      </c>
      <c r="H390" s="16">
        <f>ROUND(D387*B387*8.314*(G390-D390)*(1/1000),1)</f>
        <v>-51</v>
      </c>
      <c r="I390" s="17">
        <f>ROUND(C387*B387*8.314*(G390-D390)*(1/1000),1)</f>
        <v>-85</v>
      </c>
      <c r="J390" s="17">
        <v>0</v>
      </c>
      <c r="K390" s="17">
        <f>H390</f>
        <v>-51</v>
      </c>
    </row>
    <row r="391" spans="1:11">
      <c r="B391" s="7"/>
      <c r="C391" s="7"/>
      <c r="D391" s="7"/>
      <c r="E391" s="7"/>
      <c r="F391" s="10"/>
      <c r="G391" s="7"/>
      <c r="H391" s="10"/>
      <c r="I391" s="7"/>
      <c r="J391" s="2"/>
      <c r="K391" s="2"/>
    </row>
    <row r="392" spans="1:11">
      <c r="A392" s="3" t="s">
        <v>59</v>
      </c>
      <c r="B392" s="1" t="s">
        <v>45</v>
      </c>
      <c r="C392" s="1" t="s">
        <v>44</v>
      </c>
      <c r="D392" s="6" t="s">
        <v>53</v>
      </c>
      <c r="E392" s="1" t="s">
        <v>43</v>
      </c>
      <c r="F392" s="1" t="s">
        <v>42</v>
      </c>
      <c r="G392" s="6" t="s">
        <v>54</v>
      </c>
      <c r="H392" s="15" t="s">
        <v>57</v>
      </c>
      <c r="I392" s="15" t="s">
        <v>56</v>
      </c>
      <c r="J392" s="18" t="s">
        <v>41</v>
      </c>
      <c r="K392" s="18" t="s">
        <v>55</v>
      </c>
    </row>
    <row r="393" spans="1:11">
      <c r="B393" s="7">
        <f>E387</f>
        <v>20</v>
      </c>
      <c r="C393" s="7">
        <f>F387</f>
        <v>0.02</v>
      </c>
      <c r="D393" s="7">
        <f>ROUND((B393*C393*1000000/(B387*83.14)),0)</f>
        <v>1604</v>
      </c>
      <c r="E393" s="7">
        <f>G387</f>
        <v>3</v>
      </c>
      <c r="F393" s="12">
        <f>ROUND((83.14*G393/E393)*(1/1000000),3)</f>
        <v>4.3999999999999997E-2</v>
      </c>
      <c r="G393" s="7">
        <f>D393</f>
        <v>1604</v>
      </c>
      <c r="H393" s="17">
        <f>ROUND(D387*B387*8.314*(G393-D393)*(1/1000),3)</f>
        <v>0</v>
      </c>
      <c r="I393" s="17">
        <f>ROUND(C387*B387*8.314*(G393-D393)*(1/1000),3)</f>
        <v>0</v>
      </c>
      <c r="J393" s="17">
        <f>ROUND(B387*8.314*(1/1000)*G393*LN(F393/C393),1)</f>
        <v>31.5</v>
      </c>
      <c r="K393" s="17">
        <f>J393</f>
        <v>31.5</v>
      </c>
    </row>
    <row r="394" spans="1:11">
      <c r="B394" s="7"/>
      <c r="C394" s="7"/>
      <c r="D394" s="7"/>
      <c r="E394" s="7"/>
      <c r="F394" s="7"/>
      <c r="G394" s="7"/>
      <c r="H394" s="7"/>
      <c r="I394" s="7"/>
      <c r="J394" s="2"/>
      <c r="K394" s="2"/>
    </row>
    <row r="395" spans="1:11">
      <c r="A395" s="3" t="s">
        <v>60</v>
      </c>
      <c r="B395" s="1" t="s">
        <v>45</v>
      </c>
      <c r="C395" s="1" t="s">
        <v>44</v>
      </c>
      <c r="D395" s="6" t="s">
        <v>53</v>
      </c>
      <c r="E395" s="1" t="s">
        <v>43</v>
      </c>
      <c r="F395" s="5" t="s">
        <v>17</v>
      </c>
      <c r="G395" s="6" t="s">
        <v>54</v>
      </c>
      <c r="H395" s="15" t="s">
        <v>57</v>
      </c>
      <c r="I395" s="15" t="s">
        <v>56</v>
      </c>
      <c r="J395" s="18" t="s">
        <v>41</v>
      </c>
      <c r="K395" s="18" t="s">
        <v>55</v>
      </c>
    </row>
    <row r="396" spans="1:11">
      <c r="B396" s="7">
        <f>E387</f>
        <v>20</v>
      </c>
      <c r="C396" s="7">
        <f>F387</f>
        <v>0.02</v>
      </c>
      <c r="D396" s="7">
        <f>ROUND((B396*C396*1000000/(B387*83.14)),0)</f>
        <v>1604</v>
      </c>
      <c r="E396" s="7">
        <f>G387</f>
        <v>3</v>
      </c>
      <c r="F396" s="12">
        <f>ROUND(C387/D387,1)</f>
        <v>1.7</v>
      </c>
      <c r="G396" s="7">
        <f>ROUND(D396*(E396/B396)*((B396/E396)^(1/F396)),0)</f>
        <v>734</v>
      </c>
      <c r="H396" s="17">
        <f>ROUND(D387*B387*8.314*(G396-D396)*(1/1000),1)</f>
        <v>-32.5</v>
      </c>
      <c r="I396" s="17">
        <f>ROUND(C387*B387*8.314*(G396-D396)*(1/1000),1)</f>
        <v>-54.2</v>
      </c>
      <c r="J396" s="17">
        <f>-H396</f>
        <v>32.5</v>
      </c>
      <c r="K396" s="17">
        <v>0</v>
      </c>
    </row>
    <row r="397" spans="1:11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 spans="1:11">
      <c r="A398" s="8" t="s">
        <v>66</v>
      </c>
    </row>
    <row r="399" spans="1:11">
      <c r="A399" s="1" t="s">
        <v>0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1" t="s">
        <v>1</v>
      </c>
      <c r="B400" s="1" t="s">
        <v>2</v>
      </c>
      <c r="C400" s="1" t="s">
        <v>3</v>
      </c>
      <c r="D400" s="1" t="s">
        <v>4</v>
      </c>
      <c r="E400" s="1" t="s">
        <v>28</v>
      </c>
      <c r="F400" s="1" t="s">
        <v>5</v>
      </c>
      <c r="G400" s="1" t="s">
        <v>27</v>
      </c>
      <c r="H400" s="1" t="s">
        <v>6</v>
      </c>
      <c r="I400" s="1"/>
      <c r="J400" s="2"/>
      <c r="K400" s="2"/>
    </row>
    <row r="401" spans="1:11">
      <c r="B401" s="1" t="s">
        <v>7</v>
      </c>
      <c r="C401" s="7">
        <v>12</v>
      </c>
      <c r="D401" s="7">
        <v>6</v>
      </c>
      <c r="E401" s="7">
        <v>254</v>
      </c>
      <c r="F401" s="7">
        <v>14</v>
      </c>
      <c r="G401" s="7">
        <v>285</v>
      </c>
      <c r="H401" s="7">
        <v>4.7</v>
      </c>
      <c r="I401" s="2"/>
      <c r="J401" s="2"/>
      <c r="K401" s="2"/>
    </row>
    <row r="402" spans="1:11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1" t="s">
        <v>8</v>
      </c>
      <c r="B403" s="1" t="s">
        <v>28</v>
      </c>
      <c r="C403" s="1" t="s">
        <v>28</v>
      </c>
      <c r="D403" s="1" t="s">
        <v>29</v>
      </c>
      <c r="E403" s="1" t="s">
        <v>30</v>
      </c>
      <c r="F403" s="1" t="s">
        <v>31</v>
      </c>
      <c r="G403" s="1" t="s">
        <v>32</v>
      </c>
      <c r="H403" s="1" t="s">
        <v>62</v>
      </c>
      <c r="I403" s="1" t="s">
        <v>63</v>
      </c>
      <c r="J403" s="1" t="s">
        <v>33</v>
      </c>
      <c r="K403" s="1" t="s">
        <v>34</v>
      </c>
    </row>
    <row r="404" spans="1:11">
      <c r="B404" s="2">
        <f>E401</f>
        <v>254</v>
      </c>
      <c r="C404" s="2">
        <v>247.26</v>
      </c>
      <c r="D404" s="2">
        <v>1.864E-2</v>
      </c>
      <c r="E404" s="2">
        <v>1.863</v>
      </c>
      <c r="F404" s="2">
        <v>374.24</v>
      </c>
      <c r="G404" s="2">
        <v>1115.7</v>
      </c>
      <c r="H404" s="2">
        <v>375.09</v>
      </c>
      <c r="I404" s="2">
        <v>1201</v>
      </c>
      <c r="J404" s="2">
        <f>D407*C401</f>
        <v>0.22440000000000002</v>
      </c>
      <c r="K404" s="2">
        <f>E407*D401</f>
        <v>10.8978</v>
      </c>
    </row>
    <row r="405" spans="1:11">
      <c r="B405" s="2"/>
      <c r="C405" s="2">
        <v>261.64999999999998</v>
      </c>
      <c r="D405" s="2">
        <v>1.8710000000000001E-2</v>
      </c>
      <c r="E405" s="2">
        <v>1.7633000000000001</v>
      </c>
      <c r="F405" s="2">
        <v>379.61</v>
      </c>
      <c r="G405" s="2">
        <v>1116.2</v>
      </c>
      <c r="H405" s="2">
        <v>380.52</v>
      </c>
      <c r="I405" s="2">
        <v>1201.5999999999999</v>
      </c>
      <c r="J405" s="2"/>
      <c r="K405" s="2"/>
    </row>
    <row r="406" spans="1:11">
      <c r="B406" s="2"/>
      <c r="C406" s="2">
        <f t="shared" ref="C406:I406" si="12">C404-C405</f>
        <v>-14.389999999999986</v>
      </c>
      <c r="D406" s="2">
        <f t="shared" si="12"/>
        <v>-7.0000000000000617E-5</v>
      </c>
      <c r="E406" s="2">
        <f t="shared" si="12"/>
        <v>9.96999999999999E-2</v>
      </c>
      <c r="F406" s="2">
        <f t="shared" si="12"/>
        <v>-5.3700000000000045</v>
      </c>
      <c r="G406" s="2">
        <f t="shared" si="12"/>
        <v>-0.5</v>
      </c>
      <c r="H406" s="2">
        <f t="shared" si="12"/>
        <v>-5.4300000000000068</v>
      </c>
      <c r="I406" s="2">
        <f t="shared" si="12"/>
        <v>-0.59999999999990905</v>
      </c>
      <c r="J406" s="2"/>
      <c r="K406" s="2"/>
    </row>
    <row r="407" spans="1:11">
      <c r="B407" s="2"/>
      <c r="C407" s="2"/>
      <c r="D407" s="2">
        <f>ROUND(D404+(D406/C406)*(B404-C404),4)</f>
        <v>1.8700000000000001E-2</v>
      </c>
      <c r="E407" s="2">
        <f>ROUND(E404+(E406/C406)*(B404-C404),4)</f>
        <v>1.8163</v>
      </c>
      <c r="F407" s="2">
        <f>ROUND(F404+(F406/C406)*(B404-C404),2)</f>
        <v>376.76</v>
      </c>
      <c r="G407" s="2">
        <f>ROUND(G404+(G406/C406)*(B404-C404),1)</f>
        <v>1115.9000000000001</v>
      </c>
      <c r="H407" s="2">
        <f>ROUND(H404+(H406/C406)*(B404-C404),1)</f>
        <v>377.6</v>
      </c>
      <c r="I407" s="2">
        <f>ROUND(I404+(I406/C406)*(B404-C404),1)</f>
        <v>1201.3</v>
      </c>
      <c r="J407" s="2"/>
      <c r="K407" s="2"/>
    </row>
    <row r="408" spans="1:11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B409" s="1" t="s">
        <v>35</v>
      </c>
      <c r="C409" s="1" t="s">
        <v>36</v>
      </c>
      <c r="D409" s="1" t="s">
        <v>9</v>
      </c>
      <c r="E409" s="1" t="s">
        <v>37</v>
      </c>
      <c r="F409" s="1" t="s">
        <v>38</v>
      </c>
      <c r="G409" s="1" t="s">
        <v>10</v>
      </c>
      <c r="H409" s="1" t="s">
        <v>39</v>
      </c>
      <c r="I409" s="1" t="s">
        <v>40</v>
      </c>
      <c r="J409" s="21" t="str">
        <f>IF(I410&gt;H407,IF(I410&lt;I407,"vapor saturado","vapor recalentado"),"vapor saturado")</f>
        <v>vapor recalentado</v>
      </c>
      <c r="K409" s="22"/>
    </row>
    <row r="410" spans="1:11">
      <c r="B410" s="2">
        <f>J404+K404</f>
        <v>11.122199999999999</v>
      </c>
      <c r="C410" s="2">
        <f>H401*B410</f>
        <v>52.274340000000002</v>
      </c>
      <c r="D410" s="2">
        <f>ROUND((D401/(C401+D401)),4)</f>
        <v>0.33329999999999999</v>
      </c>
      <c r="E410" s="2">
        <f>ROUND((1-D410)*F407+G407*D410,2)</f>
        <v>623.12</v>
      </c>
      <c r="F410" s="2">
        <f>ROUND((C410/(C401+D401+F401)),4)</f>
        <v>1.6335999999999999</v>
      </c>
      <c r="G410" s="2">
        <f>ROUND(((F410-D407)/(E407-D407)),4)</f>
        <v>0.89839999999999998</v>
      </c>
      <c r="H410" s="2">
        <f>ROUND((1-G410)*F407+G407*G410,2)</f>
        <v>1040.8</v>
      </c>
      <c r="I410" s="2">
        <f>ROUND((((C401+D401)/F401)*(H410-E410)+H410),1)</f>
        <v>1577.8</v>
      </c>
      <c r="K410" s="4"/>
    </row>
    <row r="411" spans="1:11">
      <c r="B411" s="2"/>
      <c r="C411" s="2"/>
      <c r="D411" s="2"/>
      <c r="E411" s="2"/>
      <c r="F411" s="2"/>
      <c r="G411" s="2"/>
      <c r="H411" s="2"/>
      <c r="I411" s="4"/>
      <c r="J411" s="2"/>
      <c r="K411" s="2"/>
    </row>
    <row r="412" spans="1:11">
      <c r="B412" s="1" t="s">
        <v>11</v>
      </c>
      <c r="C412" s="1" t="s">
        <v>11</v>
      </c>
      <c r="D412" s="1" t="s">
        <v>12</v>
      </c>
      <c r="E412" s="18" t="s">
        <v>12</v>
      </c>
      <c r="F412" s="18" t="s">
        <v>13</v>
      </c>
      <c r="G412" s="18" t="s">
        <v>14</v>
      </c>
      <c r="H412" s="1"/>
      <c r="I412" s="1"/>
      <c r="J412" s="2"/>
      <c r="K412" s="2"/>
    </row>
    <row r="413" spans="1:11">
      <c r="B413" s="2">
        <f>I410</f>
        <v>1577.8</v>
      </c>
      <c r="C413" s="2">
        <v>1526.6</v>
      </c>
      <c r="D413" s="2">
        <v>1000</v>
      </c>
      <c r="E413" s="17">
        <f>D416</f>
        <v>1096</v>
      </c>
      <c r="F413" s="17">
        <f>ROUND((E413-32)/1.8,0)</f>
        <v>591</v>
      </c>
      <c r="G413" s="17">
        <f>ROUND(F413+273.15,0)</f>
        <v>864</v>
      </c>
      <c r="H413" s="2"/>
      <c r="I413" s="2"/>
      <c r="J413" s="2"/>
      <c r="K413" s="2"/>
    </row>
    <row r="414" spans="1:11">
      <c r="B414" s="2"/>
      <c r="C414" s="2">
        <v>1579.8</v>
      </c>
      <c r="D414" s="2">
        <v>1100</v>
      </c>
      <c r="E414" s="2"/>
      <c r="F414" s="2"/>
      <c r="G414" s="2"/>
      <c r="H414" s="2"/>
      <c r="I414" s="2"/>
      <c r="J414" s="2"/>
      <c r="K414" s="2"/>
    </row>
    <row r="415" spans="1:11">
      <c r="B415" s="2"/>
      <c r="C415" s="2">
        <f>C413-C414</f>
        <v>-53.200000000000045</v>
      </c>
      <c r="D415" s="2">
        <f>D413-D414</f>
        <v>-100</v>
      </c>
      <c r="E415" s="2"/>
      <c r="F415" s="2"/>
      <c r="G415" s="2"/>
      <c r="H415" s="2"/>
      <c r="I415" s="2"/>
      <c r="J415" s="2"/>
      <c r="K415" s="2"/>
    </row>
    <row r="416" spans="1:11">
      <c r="B416" s="2"/>
      <c r="C416" s="2"/>
      <c r="D416" s="2">
        <f>ROUND(D413+(D415/C415)*(B413-C413),0)</f>
        <v>1096</v>
      </c>
      <c r="E416" s="2"/>
      <c r="F416" s="2"/>
      <c r="G416" s="2"/>
      <c r="H416" s="2"/>
      <c r="I416" s="2"/>
      <c r="J416" s="2"/>
      <c r="K416" s="2"/>
    </row>
    <row r="417" spans="1:11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1" t="s">
        <v>15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3" t="s">
        <v>1</v>
      </c>
      <c r="B419" s="6" t="s">
        <v>46</v>
      </c>
      <c r="C419" s="9" t="s">
        <v>47</v>
      </c>
      <c r="D419" s="9" t="s">
        <v>48</v>
      </c>
      <c r="E419" s="1" t="s">
        <v>45</v>
      </c>
      <c r="F419" s="1" t="s">
        <v>44</v>
      </c>
      <c r="G419" s="1" t="s">
        <v>43</v>
      </c>
      <c r="H419" s="14" t="s">
        <v>49</v>
      </c>
      <c r="I419" s="14" t="s">
        <v>49</v>
      </c>
      <c r="J419" s="14" t="s">
        <v>52</v>
      </c>
      <c r="K419" s="2"/>
    </row>
    <row r="420" spans="1:11">
      <c r="B420" s="20">
        <v>4</v>
      </c>
      <c r="C420" s="11">
        <v>3.5</v>
      </c>
      <c r="D420" s="11">
        <v>2.5</v>
      </c>
      <c r="E420" s="7">
        <v>25</v>
      </c>
      <c r="F420" s="12">
        <v>0.03</v>
      </c>
      <c r="G420" s="7">
        <v>4</v>
      </c>
      <c r="H420" s="13" t="s">
        <v>50</v>
      </c>
      <c r="I420" s="13" t="s">
        <v>51</v>
      </c>
      <c r="J420" s="13" t="s">
        <v>16</v>
      </c>
      <c r="K420" s="2"/>
    </row>
    <row r="421" spans="1:11">
      <c r="B421" s="7"/>
      <c r="C421" s="7"/>
      <c r="D421" s="7"/>
      <c r="E421" s="7"/>
      <c r="F421" s="10"/>
      <c r="G421" s="7"/>
      <c r="H421" s="10"/>
      <c r="I421" s="7"/>
      <c r="J421" s="2"/>
      <c r="K421" s="2"/>
    </row>
    <row r="422" spans="1:11">
      <c r="A422" s="3" t="s">
        <v>58</v>
      </c>
      <c r="B422" s="1" t="s">
        <v>45</v>
      </c>
      <c r="C422" s="1" t="s">
        <v>44</v>
      </c>
      <c r="D422" s="6" t="s">
        <v>53</v>
      </c>
      <c r="E422" s="1" t="s">
        <v>43</v>
      </c>
      <c r="F422" s="1" t="s">
        <v>42</v>
      </c>
      <c r="G422" s="6" t="s">
        <v>54</v>
      </c>
      <c r="H422" s="15" t="s">
        <v>57</v>
      </c>
      <c r="I422" s="15" t="s">
        <v>56</v>
      </c>
      <c r="J422" s="18" t="s">
        <v>41</v>
      </c>
      <c r="K422" s="18" t="s">
        <v>55</v>
      </c>
    </row>
    <row r="423" spans="1:11">
      <c r="B423" s="7">
        <f>E420</f>
        <v>25</v>
      </c>
      <c r="C423" s="7">
        <f>F420</f>
        <v>0.03</v>
      </c>
      <c r="D423" s="7">
        <f>ROUND((B423*C423*1000000/(B420*83.14)),0)</f>
        <v>2255</v>
      </c>
      <c r="E423" s="7">
        <f>G420</f>
        <v>4</v>
      </c>
      <c r="F423" s="12">
        <f>C423</f>
        <v>0.03</v>
      </c>
      <c r="G423" s="7">
        <f>ROUND((E423*F423*1000000/(B420*83.14)),0)</f>
        <v>361</v>
      </c>
      <c r="H423" s="16">
        <f>ROUND(D420*B420*8.314*(G423-D423)*(1/1000),1)</f>
        <v>-157.5</v>
      </c>
      <c r="I423" s="17">
        <f>ROUND(C420*B420*8.314*(G423-D423)*(1/1000),1)</f>
        <v>-220.5</v>
      </c>
      <c r="J423" s="17">
        <v>0</v>
      </c>
      <c r="K423" s="17">
        <f>H423</f>
        <v>-157.5</v>
      </c>
    </row>
    <row r="424" spans="1:11">
      <c r="B424" s="7"/>
      <c r="C424" s="7"/>
      <c r="D424" s="7"/>
      <c r="E424" s="7"/>
      <c r="F424" s="10"/>
      <c r="G424" s="7"/>
      <c r="H424" s="10"/>
      <c r="I424" s="7"/>
      <c r="J424" s="2"/>
      <c r="K424" s="2"/>
    </row>
    <row r="425" spans="1:11">
      <c r="A425" s="3" t="s">
        <v>59</v>
      </c>
      <c r="B425" s="1" t="s">
        <v>45</v>
      </c>
      <c r="C425" s="1" t="s">
        <v>44</v>
      </c>
      <c r="D425" s="6" t="s">
        <v>53</v>
      </c>
      <c r="E425" s="1" t="s">
        <v>43</v>
      </c>
      <c r="F425" s="1" t="s">
        <v>42</v>
      </c>
      <c r="G425" s="6" t="s">
        <v>54</v>
      </c>
      <c r="H425" s="15" t="s">
        <v>57</v>
      </c>
      <c r="I425" s="15" t="s">
        <v>56</v>
      </c>
      <c r="J425" s="18" t="s">
        <v>41</v>
      </c>
      <c r="K425" s="18" t="s">
        <v>55</v>
      </c>
    </row>
    <row r="426" spans="1:11">
      <c r="B426" s="7">
        <f>E420</f>
        <v>25</v>
      </c>
      <c r="C426" s="7">
        <f>F420</f>
        <v>0.03</v>
      </c>
      <c r="D426" s="7">
        <f>ROUND((B426*C426*1000000/(B420*83.14)),0)</f>
        <v>2255</v>
      </c>
      <c r="E426" s="7">
        <f>G420</f>
        <v>4</v>
      </c>
      <c r="F426" s="12">
        <f>ROUND((83.14*G426/E426)*(1/1000000),3)</f>
        <v>4.7E-2</v>
      </c>
      <c r="G426" s="7">
        <f>D426</f>
        <v>2255</v>
      </c>
      <c r="H426" s="17">
        <f>ROUND(D420*B420*8.314*(G426-D426)*(1/1000),3)</f>
        <v>0</v>
      </c>
      <c r="I426" s="17">
        <f>ROUND(C420*B420*8.314*(G426-D426)*(1/1000),3)</f>
        <v>0</v>
      </c>
      <c r="J426" s="17">
        <f>ROUND(B420*8.314*(1/1000)*G426*LN(F426/C426),)</f>
        <v>34</v>
      </c>
      <c r="K426" s="17">
        <f>J426</f>
        <v>34</v>
      </c>
    </row>
    <row r="427" spans="1:11">
      <c r="B427" s="7"/>
      <c r="C427" s="7"/>
      <c r="D427" s="7"/>
      <c r="E427" s="7"/>
      <c r="F427" s="7"/>
      <c r="G427" s="7"/>
      <c r="H427" s="7"/>
      <c r="I427" s="7"/>
      <c r="J427" s="2"/>
      <c r="K427" s="2"/>
    </row>
    <row r="428" spans="1:11">
      <c r="A428" s="3" t="s">
        <v>60</v>
      </c>
      <c r="B428" s="1" t="s">
        <v>45</v>
      </c>
      <c r="C428" s="1" t="s">
        <v>44</v>
      </c>
      <c r="D428" s="6" t="s">
        <v>53</v>
      </c>
      <c r="E428" s="1" t="s">
        <v>43</v>
      </c>
      <c r="F428" s="5" t="s">
        <v>17</v>
      </c>
      <c r="G428" s="6" t="s">
        <v>54</v>
      </c>
      <c r="H428" s="15" t="s">
        <v>57</v>
      </c>
      <c r="I428" s="15" t="s">
        <v>56</v>
      </c>
      <c r="J428" s="18" t="s">
        <v>41</v>
      </c>
      <c r="K428" s="18" t="s">
        <v>55</v>
      </c>
    </row>
    <row r="429" spans="1:11">
      <c r="B429" s="7">
        <f>E420</f>
        <v>25</v>
      </c>
      <c r="C429" s="7">
        <f>F420</f>
        <v>0.03</v>
      </c>
      <c r="D429" s="7">
        <f>ROUND((B429*C429*1000000/(B420*83.14)),0)</f>
        <v>2255</v>
      </c>
      <c r="E429" s="7">
        <f>G420</f>
        <v>4</v>
      </c>
      <c r="F429" s="12">
        <f>C420/D420</f>
        <v>1.4</v>
      </c>
      <c r="G429" s="7">
        <f>ROUND(D429*(E429/B429)*((B429/E429)^(1/F429)),0)</f>
        <v>1336</v>
      </c>
      <c r="H429" s="17">
        <f>ROUND(D420*B420*8.314*(G429-D429)*(1/1000),)</f>
        <v>-76</v>
      </c>
      <c r="I429" s="17">
        <f>ROUND(C420*B420*8.314*(G429-D429)*(1/1000),1)</f>
        <v>-107</v>
      </c>
      <c r="J429" s="17">
        <f>-H429</f>
        <v>76</v>
      </c>
      <c r="K429" s="17">
        <v>0</v>
      </c>
    </row>
    <row r="430" spans="1:11">
      <c r="A430" s="6"/>
      <c r="B430" s="19"/>
      <c r="C430" s="19"/>
      <c r="D430" s="19"/>
      <c r="E430" s="19"/>
      <c r="F430" s="19"/>
      <c r="G430" s="19"/>
      <c r="H430" s="19"/>
      <c r="I430" s="19"/>
      <c r="J430" s="19"/>
      <c r="K430" s="19"/>
    </row>
    <row r="431" spans="1:11">
      <c r="A431" s="8" t="s">
        <v>67</v>
      </c>
    </row>
    <row r="432" spans="1:11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1" t="s">
        <v>1</v>
      </c>
      <c r="B433" s="1" t="s">
        <v>2</v>
      </c>
      <c r="C433" s="1" t="s">
        <v>3</v>
      </c>
      <c r="D433" s="1" t="s">
        <v>4</v>
      </c>
      <c r="E433" s="1" t="s">
        <v>28</v>
      </c>
      <c r="F433" s="1" t="s">
        <v>5</v>
      </c>
      <c r="G433" s="1" t="s">
        <v>27</v>
      </c>
      <c r="H433" s="1" t="s">
        <v>6</v>
      </c>
      <c r="I433" s="1"/>
      <c r="J433" s="2"/>
      <c r="K433" s="2"/>
    </row>
    <row r="434" spans="1:11">
      <c r="B434" s="1" t="s">
        <v>7</v>
      </c>
      <c r="C434" s="7">
        <v>15</v>
      </c>
      <c r="D434" s="7">
        <v>6</v>
      </c>
      <c r="E434" s="7">
        <v>254</v>
      </c>
      <c r="F434" s="7">
        <v>14</v>
      </c>
      <c r="G434" s="7">
        <v>285</v>
      </c>
      <c r="H434" s="7">
        <v>4.7</v>
      </c>
      <c r="I434" s="2"/>
      <c r="J434" s="2"/>
      <c r="K434" s="2"/>
    </row>
    <row r="435" spans="1:11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1" t="s">
        <v>8</v>
      </c>
      <c r="B436" s="1" t="s">
        <v>28</v>
      </c>
      <c r="C436" s="1" t="s">
        <v>28</v>
      </c>
      <c r="D436" s="1" t="s">
        <v>29</v>
      </c>
      <c r="E436" s="1" t="s">
        <v>30</v>
      </c>
      <c r="F436" s="1" t="s">
        <v>31</v>
      </c>
      <c r="G436" s="1" t="s">
        <v>32</v>
      </c>
      <c r="H436" s="1" t="s">
        <v>62</v>
      </c>
      <c r="I436" s="1" t="s">
        <v>63</v>
      </c>
      <c r="J436" s="1" t="s">
        <v>33</v>
      </c>
      <c r="K436" s="1" t="s">
        <v>34</v>
      </c>
    </row>
    <row r="437" spans="1:11">
      <c r="B437" s="2">
        <f>E434</f>
        <v>254</v>
      </c>
      <c r="C437" s="2">
        <v>247.26</v>
      </c>
      <c r="D437" s="2">
        <v>1.864E-2</v>
      </c>
      <c r="E437" s="2">
        <v>1.863</v>
      </c>
      <c r="F437" s="2">
        <v>374.24</v>
      </c>
      <c r="G437" s="2">
        <v>1115.7</v>
      </c>
      <c r="H437" s="2">
        <v>375.09</v>
      </c>
      <c r="I437" s="2">
        <v>1201</v>
      </c>
      <c r="J437" s="2">
        <f>D440*C434</f>
        <v>0.28050000000000003</v>
      </c>
      <c r="K437" s="2">
        <f>E440*D434</f>
        <v>10.8978</v>
      </c>
    </row>
    <row r="438" spans="1:11">
      <c r="B438" s="2"/>
      <c r="C438" s="2">
        <v>261.64999999999998</v>
      </c>
      <c r="D438" s="2">
        <v>1.8710000000000001E-2</v>
      </c>
      <c r="E438" s="2">
        <v>1.7633000000000001</v>
      </c>
      <c r="F438" s="2">
        <v>379.61</v>
      </c>
      <c r="G438" s="2">
        <v>1116.2</v>
      </c>
      <c r="H438" s="2">
        <v>380.52</v>
      </c>
      <c r="I438" s="2">
        <v>1201.5999999999999</v>
      </c>
      <c r="J438" s="2"/>
      <c r="K438" s="2"/>
    </row>
    <row r="439" spans="1:11">
      <c r="B439" s="2"/>
      <c r="C439" s="2">
        <f t="shared" ref="C439:I439" si="13">C437-C438</f>
        <v>-14.389999999999986</v>
      </c>
      <c r="D439" s="2">
        <f t="shared" si="13"/>
        <v>-7.0000000000000617E-5</v>
      </c>
      <c r="E439" s="2">
        <f t="shared" si="13"/>
        <v>9.96999999999999E-2</v>
      </c>
      <c r="F439" s="2">
        <f t="shared" si="13"/>
        <v>-5.3700000000000045</v>
      </c>
      <c r="G439" s="2">
        <f t="shared" si="13"/>
        <v>-0.5</v>
      </c>
      <c r="H439" s="2">
        <f t="shared" si="13"/>
        <v>-5.4300000000000068</v>
      </c>
      <c r="I439" s="2">
        <f t="shared" si="13"/>
        <v>-0.59999999999990905</v>
      </c>
      <c r="J439" s="2"/>
      <c r="K439" s="2"/>
    </row>
    <row r="440" spans="1:11">
      <c r="B440" s="2"/>
      <c r="C440" s="2"/>
      <c r="D440" s="2">
        <f>ROUND(D437+(D439/C439)*(B437-C437),4)</f>
        <v>1.8700000000000001E-2</v>
      </c>
      <c r="E440" s="2">
        <f>ROUND(E437+(E439/C439)*(B437-C437),4)</f>
        <v>1.8163</v>
      </c>
      <c r="F440" s="2">
        <f>ROUND(F437+(F439/C439)*(B437-C437),2)</f>
        <v>376.76</v>
      </c>
      <c r="G440" s="2">
        <f>ROUND(G437+(G439/C439)*(B437-C437),1)</f>
        <v>1115.9000000000001</v>
      </c>
      <c r="H440" s="2">
        <f>ROUND(H437+(H439/C439)*(B437-C437),1)</f>
        <v>377.6</v>
      </c>
      <c r="I440" s="2">
        <f>ROUND(I437+(I439/C439)*(B437-C437),1)</f>
        <v>1201.3</v>
      </c>
      <c r="J440" s="2"/>
      <c r="K440" s="2"/>
    </row>
    <row r="441" spans="1:11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B442" s="1" t="s">
        <v>35</v>
      </c>
      <c r="C442" s="1" t="s">
        <v>36</v>
      </c>
      <c r="D442" s="1" t="s">
        <v>9</v>
      </c>
      <c r="E442" s="1" t="s">
        <v>37</v>
      </c>
      <c r="F442" s="1" t="s">
        <v>38</v>
      </c>
      <c r="G442" s="1" t="s">
        <v>10</v>
      </c>
      <c r="H442" s="1" t="s">
        <v>39</v>
      </c>
      <c r="I442" s="1" t="s">
        <v>40</v>
      </c>
      <c r="J442" s="21" t="str">
        <f>IF(I443&gt;H440,IF(I443&lt;I440,"vapor saturado","vapor recalentado"),"vapor saturado")</f>
        <v>vapor recalentado</v>
      </c>
      <c r="K442" s="22"/>
    </row>
    <row r="443" spans="1:11">
      <c r="B443" s="2">
        <f>J437+K437</f>
        <v>11.1783</v>
      </c>
      <c r="C443" s="2">
        <f>H434*B443</f>
        <v>52.53801</v>
      </c>
      <c r="D443" s="2">
        <f>ROUND((D434/(C434+D434)),4)</f>
        <v>0.28570000000000001</v>
      </c>
      <c r="E443" s="2">
        <f>ROUND((1-D443)*F440+G440*D443,2)</f>
        <v>587.92999999999995</v>
      </c>
      <c r="F443" s="2">
        <f>ROUND((C443/(C434+D434+F434)),4)</f>
        <v>1.5011000000000001</v>
      </c>
      <c r="G443" s="2">
        <f>ROUND(((F443-D440)/(E440-D440)),4)</f>
        <v>0.82469999999999999</v>
      </c>
      <c r="H443" s="2">
        <f>ROUND((1-G443)*F440+G440*G443,2)</f>
        <v>986.33</v>
      </c>
      <c r="I443" s="2">
        <f>ROUND((((C434+D434)/F434)*(H443-E443)+H443),1)</f>
        <v>1583.9</v>
      </c>
      <c r="K443" s="4"/>
    </row>
    <row r="444" spans="1:11">
      <c r="B444" s="2"/>
      <c r="C444" s="2"/>
      <c r="D444" s="2"/>
      <c r="E444" s="2"/>
      <c r="F444" s="2"/>
      <c r="G444" s="2"/>
      <c r="H444" s="2"/>
      <c r="I444" s="4"/>
      <c r="J444" s="2"/>
      <c r="K444" s="2"/>
    </row>
    <row r="445" spans="1:11">
      <c r="B445" s="1" t="s">
        <v>11</v>
      </c>
      <c r="C445" s="1" t="s">
        <v>11</v>
      </c>
      <c r="D445" s="1" t="s">
        <v>12</v>
      </c>
      <c r="E445" s="18" t="s">
        <v>12</v>
      </c>
      <c r="F445" s="18" t="s">
        <v>13</v>
      </c>
      <c r="G445" s="18" t="s">
        <v>14</v>
      </c>
      <c r="H445" s="1"/>
      <c r="I445" s="1"/>
      <c r="J445" s="2"/>
      <c r="K445" s="2"/>
    </row>
    <row r="446" spans="1:11">
      <c r="B446" s="2">
        <f>I443</f>
        <v>1583.9</v>
      </c>
      <c r="C446" s="2">
        <v>1579.8</v>
      </c>
      <c r="D446" s="2">
        <v>1100</v>
      </c>
      <c r="E446" s="17">
        <f>D449</f>
        <v>1108</v>
      </c>
      <c r="F446" s="17">
        <f>ROUND((E446-32)/1.8,0)</f>
        <v>598</v>
      </c>
      <c r="G446" s="17">
        <f>ROUND(F446+273.15,0)</f>
        <v>871</v>
      </c>
      <c r="H446" s="2"/>
      <c r="I446" s="2"/>
      <c r="J446" s="2"/>
      <c r="K446" s="2"/>
    </row>
    <row r="447" spans="1:11">
      <c r="B447" s="2"/>
      <c r="C447" s="2">
        <v>1633.6</v>
      </c>
      <c r="D447" s="2">
        <v>1200</v>
      </c>
      <c r="E447" s="2"/>
      <c r="F447" s="2"/>
      <c r="G447" s="2"/>
      <c r="H447" s="2"/>
      <c r="I447" s="2"/>
      <c r="J447" s="2"/>
      <c r="K447" s="2"/>
    </row>
    <row r="448" spans="1:11">
      <c r="B448" s="2"/>
      <c r="C448" s="2">
        <f>C446-C447</f>
        <v>-53.799999999999955</v>
      </c>
      <c r="D448" s="2">
        <f>D446-D447</f>
        <v>-100</v>
      </c>
      <c r="E448" s="2"/>
      <c r="F448" s="2"/>
      <c r="G448" s="2"/>
      <c r="H448" s="2"/>
      <c r="I448" s="2"/>
      <c r="J448" s="2"/>
      <c r="K448" s="2"/>
    </row>
    <row r="449" spans="1:11">
      <c r="B449" s="2"/>
      <c r="C449" s="2"/>
      <c r="D449" s="2">
        <f>ROUND(D446+(D448/C448)*(B446-C446),0)</f>
        <v>1108</v>
      </c>
      <c r="E449" s="2"/>
      <c r="F449" s="2"/>
      <c r="G449" s="2"/>
      <c r="H449" s="2"/>
      <c r="I449" s="2"/>
      <c r="J449" s="2"/>
      <c r="K449" s="2"/>
    </row>
    <row r="450" spans="1:11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1" t="s">
        <v>15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3" t="s">
        <v>1</v>
      </c>
      <c r="B452" s="6" t="s">
        <v>46</v>
      </c>
      <c r="C452" s="9" t="s">
        <v>47</v>
      </c>
      <c r="D452" s="9" t="s">
        <v>48</v>
      </c>
      <c r="E452" s="1" t="s">
        <v>45</v>
      </c>
      <c r="F452" s="1" t="s">
        <v>44</v>
      </c>
      <c r="G452" s="1" t="s">
        <v>43</v>
      </c>
      <c r="H452" s="14" t="s">
        <v>49</v>
      </c>
      <c r="I452" s="14" t="s">
        <v>49</v>
      </c>
      <c r="J452" s="14" t="s">
        <v>52</v>
      </c>
      <c r="K452" s="2"/>
    </row>
    <row r="453" spans="1:11">
      <c r="B453" s="20">
        <v>5</v>
      </c>
      <c r="C453" s="11">
        <v>2.5</v>
      </c>
      <c r="D453" s="11">
        <v>1.5</v>
      </c>
      <c r="E453" s="7">
        <v>30</v>
      </c>
      <c r="F453" s="12">
        <v>0.04</v>
      </c>
      <c r="G453" s="7">
        <v>5</v>
      </c>
      <c r="H453" s="13" t="s">
        <v>50</v>
      </c>
      <c r="I453" s="13" t="s">
        <v>51</v>
      </c>
      <c r="J453" s="13" t="s">
        <v>16</v>
      </c>
      <c r="K453" s="2"/>
    </row>
    <row r="454" spans="1:11">
      <c r="B454" s="7"/>
      <c r="C454" s="7"/>
      <c r="D454" s="7"/>
      <c r="E454" s="7"/>
      <c r="F454" s="10"/>
      <c r="G454" s="7"/>
      <c r="H454" s="10"/>
      <c r="I454" s="7"/>
      <c r="J454" s="2"/>
      <c r="K454" s="2"/>
    </row>
    <row r="455" spans="1:11">
      <c r="A455" s="3" t="s">
        <v>58</v>
      </c>
      <c r="B455" s="1" t="s">
        <v>45</v>
      </c>
      <c r="C455" s="1" t="s">
        <v>44</v>
      </c>
      <c r="D455" s="6" t="s">
        <v>53</v>
      </c>
      <c r="E455" s="1" t="s">
        <v>43</v>
      </c>
      <c r="F455" s="1" t="s">
        <v>42</v>
      </c>
      <c r="G455" s="6" t="s">
        <v>54</v>
      </c>
      <c r="H455" s="15" t="s">
        <v>57</v>
      </c>
      <c r="I455" s="15" t="s">
        <v>56</v>
      </c>
      <c r="J455" s="18" t="s">
        <v>41</v>
      </c>
      <c r="K455" s="18" t="s">
        <v>55</v>
      </c>
    </row>
    <row r="456" spans="1:11">
      <c r="B456" s="7">
        <f>E453</f>
        <v>30</v>
      </c>
      <c r="C456" s="7">
        <f>F453</f>
        <v>0.04</v>
      </c>
      <c r="D456" s="7">
        <f>ROUND((B456*C456*1000000/(B453*83.14)),0)</f>
        <v>2887</v>
      </c>
      <c r="E456" s="7">
        <f>G453</f>
        <v>5</v>
      </c>
      <c r="F456" s="12">
        <f>C456</f>
        <v>0.04</v>
      </c>
      <c r="G456" s="7">
        <f>ROUND((E456*F456*1000000/(B453*83.14)),0)</f>
        <v>481</v>
      </c>
      <c r="H456" s="16">
        <f>ROUND(D453*B453*8.314*(G456-D456)*(1/1000),1)</f>
        <v>-150</v>
      </c>
      <c r="I456" s="17">
        <f>ROUND(C453*B453*8.314*(G456-D456)*(1/1000),1)</f>
        <v>-250</v>
      </c>
      <c r="J456" s="17">
        <v>0</v>
      </c>
      <c r="K456" s="17">
        <f>H456</f>
        <v>-150</v>
      </c>
    </row>
    <row r="457" spans="1:11">
      <c r="B457" s="7"/>
      <c r="C457" s="7"/>
      <c r="D457" s="7"/>
      <c r="E457" s="7"/>
      <c r="F457" s="10"/>
      <c r="G457" s="7"/>
      <c r="H457" s="10"/>
      <c r="I457" s="7"/>
      <c r="J457" s="2"/>
      <c r="K457" s="2"/>
    </row>
    <row r="458" spans="1:11">
      <c r="A458" s="3" t="s">
        <v>59</v>
      </c>
      <c r="B458" s="1" t="s">
        <v>45</v>
      </c>
      <c r="C458" s="1" t="s">
        <v>44</v>
      </c>
      <c r="D458" s="6" t="s">
        <v>53</v>
      </c>
      <c r="E458" s="1" t="s">
        <v>43</v>
      </c>
      <c r="F458" s="1" t="s">
        <v>42</v>
      </c>
      <c r="G458" s="6" t="s">
        <v>54</v>
      </c>
      <c r="H458" s="15" t="s">
        <v>57</v>
      </c>
      <c r="I458" s="15" t="s">
        <v>56</v>
      </c>
      <c r="J458" s="18" t="s">
        <v>41</v>
      </c>
      <c r="K458" s="18" t="s">
        <v>55</v>
      </c>
    </row>
    <row r="459" spans="1:11">
      <c r="B459" s="7">
        <f>E453</f>
        <v>30</v>
      </c>
      <c r="C459" s="7">
        <f>F453</f>
        <v>0.04</v>
      </c>
      <c r="D459" s="7">
        <f>ROUND((B459*C459*1000000/(B453*83.14)),0)</f>
        <v>2887</v>
      </c>
      <c r="E459" s="7">
        <f>G453</f>
        <v>5</v>
      </c>
      <c r="F459" s="12">
        <f>ROUND((83.14*G459/E459)*(1/1000000),3)</f>
        <v>4.8000000000000001E-2</v>
      </c>
      <c r="G459" s="7">
        <f>D459</f>
        <v>2887</v>
      </c>
      <c r="H459" s="17">
        <f>ROUND(D453*B453*8.314*(G459-D459)*(1/1000),3)</f>
        <v>0</v>
      </c>
      <c r="I459" s="17">
        <f>ROUND(C453*B453*8.314*(G459-D459)*(1/1000),3)</f>
        <v>0</v>
      </c>
      <c r="J459" s="17">
        <f>ROUND(B453*8.314*(1/1000)*G459*LN(F459/C459),1)</f>
        <v>21.9</v>
      </c>
      <c r="K459" s="17">
        <f>J459</f>
        <v>21.9</v>
      </c>
    </row>
    <row r="460" spans="1:11">
      <c r="B460" s="7"/>
      <c r="C460" s="7"/>
      <c r="D460" s="7"/>
      <c r="E460" s="7"/>
      <c r="F460" s="7"/>
      <c r="G460" s="7"/>
      <c r="H460" s="7"/>
      <c r="I460" s="7"/>
      <c r="J460" s="2"/>
      <c r="K460" s="2"/>
    </row>
    <row r="461" spans="1:11">
      <c r="A461" s="3" t="s">
        <v>60</v>
      </c>
      <c r="B461" s="1" t="s">
        <v>45</v>
      </c>
      <c r="C461" s="1" t="s">
        <v>44</v>
      </c>
      <c r="D461" s="6" t="s">
        <v>53</v>
      </c>
      <c r="E461" s="1" t="s">
        <v>43</v>
      </c>
      <c r="F461" s="5" t="s">
        <v>17</v>
      </c>
      <c r="G461" s="6" t="s">
        <v>54</v>
      </c>
      <c r="H461" s="15" t="s">
        <v>57</v>
      </c>
      <c r="I461" s="15" t="s">
        <v>56</v>
      </c>
      <c r="J461" s="18" t="s">
        <v>41</v>
      </c>
      <c r="K461" s="18" t="s">
        <v>55</v>
      </c>
    </row>
    <row r="462" spans="1:11">
      <c r="B462" s="7">
        <f>E453</f>
        <v>30</v>
      </c>
      <c r="C462" s="7">
        <f>F453</f>
        <v>0.04</v>
      </c>
      <c r="D462" s="7">
        <f>ROUND((B462*C462*1000000/(B453*83.14)),0)</f>
        <v>2887</v>
      </c>
      <c r="E462" s="7">
        <f>G453</f>
        <v>5</v>
      </c>
      <c r="F462" s="12">
        <f>ROUND(C453/D453,1)</f>
        <v>1.7</v>
      </c>
      <c r="G462" s="7">
        <f>ROUND(D462*(E462/B462)*((B462/E462)^(1/F462)),0)</f>
        <v>1380</v>
      </c>
      <c r="H462" s="17">
        <f>ROUND(D453*B453*8.314*(G462-D462)*(1/1000),1)</f>
        <v>-94</v>
      </c>
      <c r="I462" s="17">
        <f>ROUND(C453*B453*8.314*(G462-D462)*(1/1000),1)</f>
        <v>-156.6</v>
      </c>
      <c r="J462" s="17">
        <f>-H462</f>
        <v>94</v>
      </c>
      <c r="K462" s="17">
        <v>0</v>
      </c>
    </row>
    <row r="464" spans="1:11">
      <c r="A464" s="8" t="s">
        <v>68</v>
      </c>
    </row>
    <row r="465" spans="1:11">
      <c r="A465" s="1" t="s">
        <v>0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1" t="s">
        <v>1</v>
      </c>
      <c r="B466" s="1" t="s">
        <v>2</v>
      </c>
      <c r="C466" s="1" t="s">
        <v>3</v>
      </c>
      <c r="D466" s="1" t="s">
        <v>4</v>
      </c>
      <c r="E466" s="1" t="s">
        <v>28</v>
      </c>
      <c r="F466" s="1" t="s">
        <v>5</v>
      </c>
      <c r="G466" s="1" t="s">
        <v>27</v>
      </c>
      <c r="H466" s="1" t="s">
        <v>6</v>
      </c>
      <c r="I466" s="1"/>
      <c r="J466" s="2"/>
      <c r="K466" s="2"/>
    </row>
    <row r="467" spans="1:11">
      <c r="B467" s="1" t="s">
        <v>7</v>
      </c>
      <c r="C467" s="7">
        <v>17</v>
      </c>
      <c r="D467" s="7">
        <v>5</v>
      </c>
      <c r="E467" s="7">
        <v>254</v>
      </c>
      <c r="F467" s="7">
        <v>14</v>
      </c>
      <c r="G467" s="7">
        <v>285</v>
      </c>
      <c r="H467" s="7">
        <v>4.7</v>
      </c>
      <c r="I467" s="2"/>
      <c r="J467" s="2"/>
      <c r="K467" s="2"/>
    </row>
    <row r="468" spans="1:11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1" t="s">
        <v>8</v>
      </c>
      <c r="B469" s="1" t="s">
        <v>28</v>
      </c>
      <c r="C469" s="1" t="s">
        <v>28</v>
      </c>
      <c r="D469" s="1" t="s">
        <v>29</v>
      </c>
      <c r="E469" s="1" t="s">
        <v>30</v>
      </c>
      <c r="F469" s="1" t="s">
        <v>31</v>
      </c>
      <c r="G469" s="1" t="s">
        <v>32</v>
      </c>
      <c r="H469" s="1" t="s">
        <v>62</v>
      </c>
      <c r="I469" s="1" t="s">
        <v>63</v>
      </c>
      <c r="J469" s="1" t="s">
        <v>33</v>
      </c>
      <c r="K469" s="1" t="s">
        <v>34</v>
      </c>
    </row>
    <row r="470" spans="1:11">
      <c r="B470" s="2">
        <f>E467</f>
        <v>254</v>
      </c>
      <c r="C470" s="2">
        <v>247.26</v>
      </c>
      <c r="D470" s="2">
        <v>1.864E-2</v>
      </c>
      <c r="E470" s="2">
        <v>1.863</v>
      </c>
      <c r="F470" s="2">
        <v>374.24</v>
      </c>
      <c r="G470" s="2">
        <v>1115.7</v>
      </c>
      <c r="H470" s="2">
        <v>375.09</v>
      </c>
      <c r="I470" s="2">
        <v>1201</v>
      </c>
      <c r="J470" s="2">
        <f>D473*C467</f>
        <v>0.31790000000000002</v>
      </c>
      <c r="K470" s="2">
        <f>E473*D467</f>
        <v>9.0815000000000001</v>
      </c>
    </row>
    <row r="471" spans="1:11">
      <c r="B471" s="2"/>
      <c r="C471" s="2">
        <v>261.64999999999998</v>
      </c>
      <c r="D471" s="2">
        <v>1.8710000000000001E-2</v>
      </c>
      <c r="E471" s="2">
        <v>1.7633000000000001</v>
      </c>
      <c r="F471" s="2">
        <v>379.61</v>
      </c>
      <c r="G471" s="2">
        <v>1116.2</v>
      </c>
      <c r="H471" s="2">
        <v>380.52</v>
      </c>
      <c r="I471" s="2">
        <v>1201.5999999999999</v>
      </c>
      <c r="J471" s="2"/>
      <c r="K471" s="2"/>
    </row>
    <row r="472" spans="1:11">
      <c r="B472" s="2"/>
      <c r="C472" s="2">
        <f t="shared" ref="C472:I472" si="14">C470-C471</f>
        <v>-14.389999999999986</v>
      </c>
      <c r="D472" s="2">
        <f t="shared" si="14"/>
        <v>-7.0000000000000617E-5</v>
      </c>
      <c r="E472" s="2">
        <f t="shared" si="14"/>
        <v>9.96999999999999E-2</v>
      </c>
      <c r="F472" s="2">
        <f t="shared" si="14"/>
        <v>-5.3700000000000045</v>
      </c>
      <c r="G472" s="2">
        <f t="shared" si="14"/>
        <v>-0.5</v>
      </c>
      <c r="H472" s="2">
        <f t="shared" si="14"/>
        <v>-5.4300000000000068</v>
      </c>
      <c r="I472" s="2">
        <f t="shared" si="14"/>
        <v>-0.59999999999990905</v>
      </c>
      <c r="J472" s="2"/>
      <c r="K472" s="2"/>
    </row>
    <row r="473" spans="1:11">
      <c r="B473" s="2"/>
      <c r="C473" s="2"/>
      <c r="D473" s="2">
        <f>ROUND(D470+(D472/C472)*(B470-C470),4)</f>
        <v>1.8700000000000001E-2</v>
      </c>
      <c r="E473" s="2">
        <f>ROUND(E470+(E472/C472)*(B470-C470),4)</f>
        <v>1.8163</v>
      </c>
      <c r="F473" s="2">
        <f>ROUND(F470+(F472/C472)*(B470-C470),2)</f>
        <v>376.76</v>
      </c>
      <c r="G473" s="2">
        <f>ROUND(G470+(G472/C472)*(B470-C470),1)</f>
        <v>1115.9000000000001</v>
      </c>
      <c r="H473" s="2">
        <f>ROUND(H470+(H472/C472)*(B470-C470),1)</f>
        <v>377.6</v>
      </c>
      <c r="I473" s="2">
        <f>ROUND(I470+(I472/C472)*(B470-C470),1)</f>
        <v>1201.3</v>
      </c>
      <c r="J473" s="2"/>
      <c r="K473" s="2"/>
    </row>
    <row r="474" spans="1:11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B475" s="1" t="s">
        <v>35</v>
      </c>
      <c r="C475" s="1" t="s">
        <v>36</v>
      </c>
      <c r="D475" s="1" t="s">
        <v>9</v>
      </c>
      <c r="E475" s="1" t="s">
        <v>37</v>
      </c>
      <c r="F475" s="1" t="s">
        <v>38</v>
      </c>
      <c r="G475" s="1" t="s">
        <v>10</v>
      </c>
      <c r="H475" s="1" t="s">
        <v>39</v>
      </c>
      <c r="I475" s="1" t="s">
        <v>40</v>
      </c>
      <c r="J475" s="21" t="str">
        <f>IF(I476&gt;H473,IF(I476&lt;I473,"vapor saturado","vapor recalentado"),"vapor saturado")</f>
        <v>vapor recalentado</v>
      </c>
      <c r="K475" s="22"/>
    </row>
    <row r="476" spans="1:11">
      <c r="B476" s="2">
        <f>J470+K470</f>
        <v>9.3994</v>
      </c>
      <c r="C476" s="2">
        <f>H467*B476</f>
        <v>44.17718</v>
      </c>
      <c r="D476" s="2">
        <f>ROUND((D467/(C467+D467)),4)</f>
        <v>0.2273</v>
      </c>
      <c r="E476" s="2">
        <f>ROUND((1-D476)*F473+G473*D476,2)</f>
        <v>544.77</v>
      </c>
      <c r="F476" s="2">
        <f>ROUND((C476/(C467+D467+F467)),4)</f>
        <v>1.2271000000000001</v>
      </c>
      <c r="G476" s="2">
        <f>ROUND(((F476-D473)/(E473-D473)),4)</f>
        <v>0.67220000000000002</v>
      </c>
      <c r="H476" s="2">
        <f>ROUND((1-G476)*F473+G473*G476,2)</f>
        <v>873.61</v>
      </c>
      <c r="I476" s="2">
        <f>ROUND((((C467+D467)/F467)*(H476-E476)+H476),1)</f>
        <v>1390.4</v>
      </c>
      <c r="K476" s="4"/>
    </row>
    <row r="477" spans="1:11">
      <c r="B477" s="2"/>
      <c r="C477" s="2"/>
      <c r="D477" s="2"/>
      <c r="E477" s="2"/>
      <c r="F477" s="2"/>
      <c r="G477" s="2"/>
      <c r="H477" s="2"/>
      <c r="I477" s="4"/>
      <c r="J477" s="2"/>
      <c r="K477" s="2"/>
    </row>
    <row r="478" spans="1:11">
      <c r="B478" s="1" t="s">
        <v>11</v>
      </c>
      <c r="C478" s="1" t="s">
        <v>11</v>
      </c>
      <c r="D478" s="1" t="s">
        <v>12</v>
      </c>
      <c r="E478" s="18" t="s">
        <v>12</v>
      </c>
      <c r="F478" s="18" t="s">
        <v>13</v>
      </c>
      <c r="G478" s="18" t="s">
        <v>14</v>
      </c>
      <c r="H478" s="1"/>
      <c r="I478" s="1"/>
      <c r="J478" s="2"/>
      <c r="K478" s="2"/>
    </row>
    <row r="479" spans="1:11">
      <c r="B479" s="2">
        <f>I476</f>
        <v>1390.4</v>
      </c>
      <c r="C479" s="2">
        <v>1369.7</v>
      </c>
      <c r="D479" s="2">
        <v>700</v>
      </c>
      <c r="E479" s="17">
        <f>D482</f>
        <v>740</v>
      </c>
      <c r="F479" s="17">
        <f>ROUND((E479-32)/1.8,0)</f>
        <v>393</v>
      </c>
      <c r="G479" s="17">
        <f>ROUND(F479+273.15,0)</f>
        <v>666</v>
      </c>
      <c r="H479" s="2"/>
      <c r="I479" s="2"/>
      <c r="J479" s="2"/>
      <c r="K479" s="2"/>
    </row>
    <row r="480" spans="1:11">
      <c r="B480" s="2"/>
      <c r="C480" s="2">
        <v>1421.9</v>
      </c>
      <c r="D480" s="2">
        <v>800</v>
      </c>
      <c r="E480" s="2"/>
      <c r="F480" s="2"/>
      <c r="G480" s="2"/>
      <c r="H480" s="2"/>
      <c r="I480" s="2"/>
      <c r="J480" s="2"/>
      <c r="K480" s="2"/>
    </row>
    <row r="481" spans="1:11">
      <c r="B481" s="2"/>
      <c r="C481" s="2">
        <f>C479-C480</f>
        <v>-52.200000000000045</v>
      </c>
      <c r="D481" s="2">
        <f>D479-D480</f>
        <v>-100</v>
      </c>
      <c r="E481" s="2"/>
      <c r="F481" s="2"/>
      <c r="G481" s="2"/>
      <c r="H481" s="2"/>
      <c r="I481" s="2"/>
      <c r="J481" s="2"/>
      <c r="K481" s="2"/>
    </row>
    <row r="482" spans="1:11">
      <c r="B482" s="2"/>
      <c r="C482" s="2"/>
      <c r="D482" s="2">
        <f>ROUND(D479+(D481/C481)*(B479-C479),0)</f>
        <v>740</v>
      </c>
      <c r="E482" s="2"/>
      <c r="F482" s="2"/>
      <c r="G482" s="2"/>
      <c r="H482" s="2"/>
      <c r="I482" s="2"/>
      <c r="J482" s="2"/>
      <c r="K482" s="2"/>
    </row>
    <row r="483" spans="1:11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>
      <c r="A484" s="1" t="s">
        <v>15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>
      <c r="A485" s="3" t="s">
        <v>1</v>
      </c>
      <c r="B485" s="6" t="s">
        <v>46</v>
      </c>
      <c r="C485" s="9" t="s">
        <v>47</v>
      </c>
      <c r="D485" s="9" t="s">
        <v>48</v>
      </c>
      <c r="E485" s="1" t="s">
        <v>45</v>
      </c>
      <c r="F485" s="1" t="s">
        <v>44</v>
      </c>
      <c r="G485" s="1" t="s">
        <v>43</v>
      </c>
      <c r="H485" s="14" t="s">
        <v>49</v>
      </c>
      <c r="I485" s="14" t="s">
        <v>49</v>
      </c>
      <c r="J485" s="14" t="s">
        <v>52</v>
      </c>
      <c r="K485" s="2"/>
    </row>
    <row r="486" spans="1:11">
      <c r="B486" s="20">
        <v>6</v>
      </c>
      <c r="C486" s="11">
        <v>3.5</v>
      </c>
      <c r="D486" s="11">
        <v>2.5</v>
      </c>
      <c r="E486" s="7">
        <v>35</v>
      </c>
      <c r="F486" s="12">
        <v>0.04</v>
      </c>
      <c r="G486" s="7">
        <v>6</v>
      </c>
      <c r="H486" s="13" t="s">
        <v>50</v>
      </c>
      <c r="I486" s="13" t="s">
        <v>51</v>
      </c>
      <c r="J486" s="13" t="s">
        <v>16</v>
      </c>
      <c r="K486" s="2"/>
    </row>
    <row r="487" spans="1:11">
      <c r="B487" s="7"/>
      <c r="C487" s="7"/>
      <c r="D487" s="7"/>
      <c r="E487" s="7"/>
      <c r="F487" s="10"/>
      <c r="G487" s="7"/>
      <c r="H487" s="10"/>
      <c r="I487" s="7"/>
      <c r="J487" s="2"/>
      <c r="K487" s="2"/>
    </row>
    <row r="488" spans="1:11">
      <c r="A488" s="3" t="s">
        <v>58</v>
      </c>
      <c r="B488" s="1" t="s">
        <v>45</v>
      </c>
      <c r="C488" s="1" t="s">
        <v>44</v>
      </c>
      <c r="D488" s="6" t="s">
        <v>53</v>
      </c>
      <c r="E488" s="1" t="s">
        <v>43</v>
      </c>
      <c r="F488" s="1" t="s">
        <v>42</v>
      </c>
      <c r="G488" s="6" t="s">
        <v>54</v>
      </c>
      <c r="H488" s="15" t="s">
        <v>57</v>
      </c>
      <c r="I488" s="15" t="s">
        <v>56</v>
      </c>
      <c r="J488" s="18" t="s">
        <v>41</v>
      </c>
      <c r="K488" s="18" t="s">
        <v>55</v>
      </c>
    </row>
    <row r="489" spans="1:11">
      <c r="B489" s="7">
        <f>E486</f>
        <v>35</v>
      </c>
      <c r="C489" s="7">
        <f>F486</f>
        <v>0.04</v>
      </c>
      <c r="D489" s="7">
        <f>ROUND((B489*C489*1000000/(B486*83.14)),0)</f>
        <v>2807</v>
      </c>
      <c r="E489" s="7">
        <f>G486</f>
        <v>6</v>
      </c>
      <c r="F489" s="12">
        <f>C489</f>
        <v>0.04</v>
      </c>
      <c r="G489" s="7">
        <f>ROUND((E489*F489*1000000/(B486*83.14)),0)</f>
        <v>481</v>
      </c>
      <c r="H489" s="16">
        <f>ROUND(D486*B486*8.314*(G489-D489)*(1/1000),1)</f>
        <v>-290.10000000000002</v>
      </c>
      <c r="I489" s="17">
        <f>ROUND(C486*B486*8.314*(G489-D489)*(1/1000),1)</f>
        <v>-406.1</v>
      </c>
      <c r="J489" s="17">
        <v>0</v>
      </c>
      <c r="K489" s="17">
        <f>H489</f>
        <v>-290.10000000000002</v>
      </c>
    </row>
    <row r="490" spans="1:11">
      <c r="B490" s="7"/>
      <c r="C490" s="7"/>
      <c r="D490" s="7"/>
      <c r="E490" s="7"/>
      <c r="F490" s="10"/>
      <c r="G490" s="7"/>
      <c r="H490" s="10"/>
      <c r="I490" s="7"/>
      <c r="J490" s="2"/>
      <c r="K490" s="2"/>
    </row>
    <row r="491" spans="1:11">
      <c r="A491" s="3" t="s">
        <v>59</v>
      </c>
      <c r="B491" s="1" t="s">
        <v>45</v>
      </c>
      <c r="C491" s="1" t="s">
        <v>44</v>
      </c>
      <c r="D491" s="6" t="s">
        <v>53</v>
      </c>
      <c r="E491" s="1" t="s">
        <v>43</v>
      </c>
      <c r="F491" s="1" t="s">
        <v>42</v>
      </c>
      <c r="G491" s="6" t="s">
        <v>54</v>
      </c>
      <c r="H491" s="15" t="s">
        <v>57</v>
      </c>
      <c r="I491" s="15" t="s">
        <v>56</v>
      </c>
      <c r="J491" s="18" t="s">
        <v>41</v>
      </c>
      <c r="K491" s="18" t="s">
        <v>55</v>
      </c>
    </row>
    <row r="492" spans="1:11">
      <c r="B492" s="7">
        <f>E486</f>
        <v>35</v>
      </c>
      <c r="C492" s="7">
        <f>F486</f>
        <v>0.04</v>
      </c>
      <c r="D492" s="7">
        <f>ROUND((B492*C492*1000000/(B486*83.14)),0)</f>
        <v>2807</v>
      </c>
      <c r="E492" s="7">
        <f>G486</f>
        <v>6</v>
      </c>
      <c r="F492" s="12">
        <f>ROUND((83.14*G492/E492)*(1/1000000),3)</f>
        <v>3.9E-2</v>
      </c>
      <c r="G492" s="7">
        <f>D492</f>
        <v>2807</v>
      </c>
      <c r="H492" s="17">
        <f>ROUND(D486*B486*8.314*(G492-D492)*(1/1000),3)</f>
        <v>0</v>
      </c>
      <c r="I492" s="17">
        <f>ROUND(C486*B486*8.314*(G492-D492)*(1/1000),3)</f>
        <v>0</v>
      </c>
      <c r="J492" s="17">
        <f>ROUND(B486*8.314*(1/1000)*G492*LN(F492/C492),1)</f>
        <v>-3.5</v>
      </c>
      <c r="K492" s="17">
        <f>J492</f>
        <v>-3.5</v>
      </c>
    </row>
    <row r="493" spans="1:11">
      <c r="B493" s="7"/>
      <c r="C493" s="7"/>
      <c r="D493" s="7"/>
      <c r="E493" s="7"/>
      <c r="F493" s="7"/>
      <c r="G493" s="7"/>
      <c r="H493" s="7"/>
      <c r="I493" s="7"/>
      <c r="J493" s="2"/>
      <c r="K493" s="2"/>
    </row>
    <row r="494" spans="1:11">
      <c r="A494" s="3" t="s">
        <v>60</v>
      </c>
      <c r="B494" s="1" t="s">
        <v>45</v>
      </c>
      <c r="C494" s="1" t="s">
        <v>44</v>
      </c>
      <c r="D494" s="6" t="s">
        <v>53</v>
      </c>
      <c r="E494" s="1" t="s">
        <v>43</v>
      </c>
      <c r="F494" s="5" t="s">
        <v>17</v>
      </c>
      <c r="G494" s="6" t="s">
        <v>54</v>
      </c>
      <c r="H494" s="15" t="s">
        <v>57</v>
      </c>
      <c r="I494" s="15" t="s">
        <v>56</v>
      </c>
      <c r="J494" s="18" t="s">
        <v>41</v>
      </c>
      <c r="K494" s="18" t="s">
        <v>55</v>
      </c>
    </row>
    <row r="495" spans="1:11">
      <c r="B495" s="7">
        <f>E486</f>
        <v>35</v>
      </c>
      <c r="C495" s="7">
        <f>F486</f>
        <v>0.04</v>
      </c>
      <c r="D495" s="7">
        <f>ROUND((B495*C495*1000000/(B486*83.14)),0)</f>
        <v>2807</v>
      </c>
      <c r="E495" s="7">
        <f>G486</f>
        <v>6</v>
      </c>
      <c r="F495" s="12">
        <f>C486/D486</f>
        <v>1.4</v>
      </c>
      <c r="G495" s="7">
        <f>ROUND(D495*(E495/B495)*((B495/E495)^(1/F495)),0)</f>
        <v>1696</v>
      </c>
      <c r="H495" s="17">
        <f>ROUND(D486*B486*8.314*(G495-D495)*(1/1000),1)</f>
        <v>-138.6</v>
      </c>
      <c r="I495" s="17">
        <f>ROUND(C486*B486*8.314*(G495-D495)*(1/1000),1)</f>
        <v>-194</v>
      </c>
      <c r="J495" s="17">
        <f>-H495</f>
        <v>138.6</v>
      </c>
      <c r="K495" s="17">
        <v>0</v>
      </c>
    </row>
    <row r="497" spans="1:11">
      <c r="A497" s="8" t="s">
        <v>69</v>
      </c>
    </row>
    <row r="498" spans="1:11">
      <c r="A498" s="1" t="s">
        <v>0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>
      <c r="A499" s="1" t="s">
        <v>1</v>
      </c>
      <c r="B499" s="1" t="s">
        <v>2</v>
      </c>
      <c r="C499" s="1" t="s">
        <v>3</v>
      </c>
      <c r="D499" s="1" t="s">
        <v>4</v>
      </c>
      <c r="E499" s="1" t="s">
        <v>28</v>
      </c>
      <c r="F499" s="1" t="s">
        <v>5</v>
      </c>
      <c r="G499" s="1" t="s">
        <v>27</v>
      </c>
      <c r="H499" s="1" t="s">
        <v>6</v>
      </c>
      <c r="I499" s="1"/>
      <c r="J499" s="2"/>
      <c r="K499" s="2"/>
    </row>
    <row r="500" spans="1:11">
      <c r="B500" s="1" t="s">
        <v>7</v>
      </c>
      <c r="C500" s="7">
        <v>17</v>
      </c>
      <c r="D500" s="7">
        <v>4.5</v>
      </c>
      <c r="E500" s="7">
        <v>254</v>
      </c>
      <c r="F500" s="7">
        <v>14</v>
      </c>
      <c r="G500" s="7">
        <v>285</v>
      </c>
      <c r="H500" s="7">
        <v>4.7</v>
      </c>
      <c r="I500" s="2"/>
      <c r="J500" s="2"/>
      <c r="K500" s="2"/>
    </row>
    <row r="501" spans="1:11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>
      <c r="A502" s="1" t="s">
        <v>8</v>
      </c>
      <c r="B502" s="1" t="s">
        <v>28</v>
      </c>
      <c r="C502" s="1" t="s">
        <v>28</v>
      </c>
      <c r="D502" s="1" t="s">
        <v>29</v>
      </c>
      <c r="E502" s="1" t="s">
        <v>30</v>
      </c>
      <c r="F502" s="1" t="s">
        <v>31</v>
      </c>
      <c r="G502" s="1" t="s">
        <v>32</v>
      </c>
      <c r="H502" s="1" t="s">
        <v>62</v>
      </c>
      <c r="I502" s="1" t="s">
        <v>63</v>
      </c>
      <c r="J502" s="1" t="s">
        <v>33</v>
      </c>
      <c r="K502" s="1" t="s">
        <v>34</v>
      </c>
    </row>
    <row r="503" spans="1:11">
      <c r="B503" s="2">
        <f>E500</f>
        <v>254</v>
      </c>
      <c r="C503" s="2">
        <v>247.26</v>
      </c>
      <c r="D503" s="2">
        <v>1.864E-2</v>
      </c>
      <c r="E503" s="2">
        <v>1.863</v>
      </c>
      <c r="F503" s="2">
        <v>374.24</v>
      </c>
      <c r="G503" s="2">
        <v>1115.7</v>
      </c>
      <c r="H503" s="2">
        <v>375.09</v>
      </c>
      <c r="I503" s="2">
        <v>1201</v>
      </c>
      <c r="J503" s="2">
        <f>D506*C500</f>
        <v>0.31790000000000002</v>
      </c>
      <c r="K503" s="2">
        <f>E506*D500</f>
        <v>8.1733499999999992</v>
      </c>
    </row>
    <row r="504" spans="1:11">
      <c r="B504" s="2"/>
      <c r="C504" s="2">
        <v>261.64999999999998</v>
      </c>
      <c r="D504" s="2">
        <v>1.8710000000000001E-2</v>
      </c>
      <c r="E504" s="2">
        <v>1.7633000000000001</v>
      </c>
      <c r="F504" s="2">
        <v>379.61</v>
      </c>
      <c r="G504" s="2">
        <v>1116.2</v>
      </c>
      <c r="H504" s="2">
        <v>380.52</v>
      </c>
      <c r="I504" s="2">
        <v>1201.5999999999999</v>
      </c>
      <c r="J504" s="2"/>
      <c r="K504" s="2"/>
    </row>
    <row r="505" spans="1:11">
      <c r="B505" s="2"/>
      <c r="C505" s="2">
        <f t="shared" ref="C505:I505" si="15">C503-C504</f>
        <v>-14.389999999999986</v>
      </c>
      <c r="D505" s="2">
        <f t="shared" si="15"/>
        <v>-7.0000000000000617E-5</v>
      </c>
      <c r="E505" s="2">
        <f t="shared" si="15"/>
        <v>9.96999999999999E-2</v>
      </c>
      <c r="F505" s="2">
        <f t="shared" si="15"/>
        <v>-5.3700000000000045</v>
      </c>
      <c r="G505" s="2">
        <f t="shared" si="15"/>
        <v>-0.5</v>
      </c>
      <c r="H505" s="2">
        <f t="shared" si="15"/>
        <v>-5.4300000000000068</v>
      </c>
      <c r="I505" s="2">
        <f t="shared" si="15"/>
        <v>-0.59999999999990905</v>
      </c>
      <c r="J505" s="2"/>
      <c r="K505" s="2"/>
    </row>
    <row r="506" spans="1:11">
      <c r="B506" s="2"/>
      <c r="C506" s="2"/>
      <c r="D506" s="2">
        <f>ROUND(D503+(D505/C505)*(B503-C503),4)</f>
        <v>1.8700000000000001E-2</v>
      </c>
      <c r="E506" s="2">
        <f>ROUND(E503+(E505/C505)*(B503-C503),4)</f>
        <v>1.8163</v>
      </c>
      <c r="F506" s="2">
        <f>ROUND(F503+(F505/C505)*(B503-C503),2)</f>
        <v>376.76</v>
      </c>
      <c r="G506" s="2">
        <f>ROUND(G503+(G505/C505)*(B503-C503),1)</f>
        <v>1115.9000000000001</v>
      </c>
      <c r="H506" s="2">
        <f>ROUND(H503+(H505/C505)*(B503-C503),1)</f>
        <v>377.6</v>
      </c>
      <c r="I506" s="2">
        <f>ROUND(I503+(I505/C505)*(B503-C503),1)</f>
        <v>1201.3</v>
      </c>
      <c r="J506" s="2"/>
      <c r="K506" s="2"/>
    </row>
    <row r="507" spans="1:11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>
      <c r="B508" s="1" t="s">
        <v>35</v>
      </c>
      <c r="C508" s="1" t="s">
        <v>36</v>
      </c>
      <c r="D508" s="1" t="s">
        <v>9</v>
      </c>
      <c r="E508" s="1" t="s">
        <v>37</v>
      </c>
      <c r="F508" s="1" t="s">
        <v>38</v>
      </c>
      <c r="G508" s="1" t="s">
        <v>10</v>
      </c>
      <c r="H508" s="1" t="s">
        <v>39</v>
      </c>
      <c r="I508" s="1" t="s">
        <v>40</v>
      </c>
      <c r="J508" s="21" t="str">
        <f>IF(I509&gt;H506,IF(I509&lt;I506,"vapor saturado","vapor recalentado"),"vapor saturado")</f>
        <v>vapor recalentado</v>
      </c>
      <c r="K508" s="22"/>
    </row>
    <row r="509" spans="1:11">
      <c r="B509" s="2">
        <f>J503+K503</f>
        <v>8.4912499999999991</v>
      </c>
      <c r="C509" s="2">
        <f>H500*B509</f>
        <v>39.908874999999995</v>
      </c>
      <c r="D509" s="2">
        <f>ROUND((D500/(C500+D500)),4)</f>
        <v>0.20930000000000001</v>
      </c>
      <c r="E509" s="2">
        <f>ROUND((1-D509)*F506+G506*D509,2)</f>
        <v>531.46</v>
      </c>
      <c r="F509" s="2">
        <f>ROUND((C509/(C500+D500+F500)),4)</f>
        <v>1.1242000000000001</v>
      </c>
      <c r="G509" s="2">
        <f>ROUND(((F509-D506)/(E506-D506)),4)</f>
        <v>0.61499999999999999</v>
      </c>
      <c r="H509" s="2">
        <f>ROUND((1-G509)*F506+G506*G509,2)</f>
        <v>831.33</v>
      </c>
      <c r="I509" s="2">
        <f>ROUND((((C500+D500)/F500)*(H509-E509)+H509),1)</f>
        <v>1291.8</v>
      </c>
      <c r="K509" s="4"/>
    </row>
    <row r="510" spans="1:11">
      <c r="B510" s="2"/>
      <c r="C510" s="2"/>
      <c r="D510" s="2"/>
      <c r="E510" s="2"/>
      <c r="F510" s="2"/>
      <c r="G510" s="2"/>
      <c r="H510" s="2"/>
      <c r="I510" s="4"/>
      <c r="J510" s="2"/>
      <c r="K510" s="2"/>
    </row>
    <row r="511" spans="1:11">
      <c r="B511" s="1" t="s">
        <v>11</v>
      </c>
      <c r="C511" s="1" t="s">
        <v>11</v>
      </c>
      <c r="D511" s="1" t="s">
        <v>12</v>
      </c>
      <c r="E511" s="18" t="s">
        <v>12</v>
      </c>
      <c r="F511" s="18" t="s">
        <v>13</v>
      </c>
      <c r="G511" s="18" t="s">
        <v>14</v>
      </c>
      <c r="H511" s="1"/>
      <c r="I511" s="1"/>
      <c r="J511" s="2"/>
      <c r="K511" s="2"/>
    </row>
    <row r="512" spans="1:11">
      <c r="B512" s="2">
        <f>I509</f>
        <v>1291.8</v>
      </c>
      <c r="C512" s="2">
        <v>1288.5999999999999</v>
      </c>
      <c r="D512" s="2">
        <v>550</v>
      </c>
      <c r="E512" s="17">
        <f>D515</f>
        <v>556</v>
      </c>
      <c r="F512" s="17">
        <f>ROUND((E512-32)/1.8,0)</f>
        <v>291</v>
      </c>
      <c r="G512" s="17">
        <f>ROUND(F512+273.15,0)</f>
        <v>564</v>
      </c>
      <c r="H512" s="2"/>
      <c r="I512" s="2"/>
      <c r="J512" s="2"/>
      <c r="K512" s="2"/>
    </row>
    <row r="513" spans="1:11">
      <c r="B513" s="2"/>
      <c r="C513" s="2">
        <v>1316.4</v>
      </c>
      <c r="D513" s="2">
        <v>600</v>
      </c>
      <c r="E513" s="2"/>
      <c r="F513" s="2"/>
      <c r="G513" s="2"/>
      <c r="H513" s="2"/>
      <c r="I513" s="2"/>
      <c r="J513" s="2"/>
      <c r="K513" s="2"/>
    </row>
    <row r="514" spans="1:11">
      <c r="B514" s="2"/>
      <c r="C514" s="2">
        <f>C512-C513</f>
        <v>-27.800000000000182</v>
      </c>
      <c r="D514" s="2">
        <f>D512-D513</f>
        <v>-50</v>
      </c>
      <c r="E514" s="2"/>
      <c r="F514" s="2"/>
      <c r="G514" s="2"/>
      <c r="H514" s="2"/>
      <c r="I514" s="2"/>
      <c r="J514" s="2"/>
      <c r="K514" s="2"/>
    </row>
    <row r="515" spans="1:11">
      <c r="B515" s="2"/>
      <c r="C515" s="2"/>
      <c r="D515" s="2">
        <f>ROUND(D512+(D514/C514)*(B512-C512),0)</f>
        <v>556</v>
      </c>
      <c r="E515" s="2"/>
      <c r="F515" s="2"/>
      <c r="G515" s="2"/>
      <c r="H515" s="2"/>
      <c r="I515" s="2"/>
      <c r="J515" s="2"/>
      <c r="K515" s="2"/>
    </row>
    <row r="516" spans="1:11"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>
      <c r="A517" s="1" t="s">
        <v>15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>
      <c r="A518" s="3" t="s">
        <v>1</v>
      </c>
      <c r="B518" s="6" t="s">
        <v>46</v>
      </c>
      <c r="C518" s="9" t="s">
        <v>47</v>
      </c>
      <c r="D518" s="9" t="s">
        <v>48</v>
      </c>
      <c r="E518" s="1" t="s">
        <v>45</v>
      </c>
      <c r="F518" s="1" t="s">
        <v>44</v>
      </c>
      <c r="G518" s="1" t="s">
        <v>43</v>
      </c>
      <c r="H518" s="14" t="s">
        <v>49</v>
      </c>
      <c r="I518" s="14" t="s">
        <v>49</v>
      </c>
      <c r="J518" s="14" t="s">
        <v>52</v>
      </c>
      <c r="K518" s="2"/>
    </row>
    <row r="519" spans="1:11">
      <c r="B519" s="20">
        <v>7</v>
      </c>
      <c r="C519" s="11">
        <v>2.5</v>
      </c>
      <c r="D519" s="11">
        <v>1.5</v>
      </c>
      <c r="E519" s="7">
        <v>40</v>
      </c>
      <c r="F519" s="12">
        <v>0.05</v>
      </c>
      <c r="G519" s="7">
        <v>7</v>
      </c>
      <c r="H519" s="13" t="s">
        <v>50</v>
      </c>
      <c r="I519" s="13" t="s">
        <v>51</v>
      </c>
      <c r="J519" s="13" t="s">
        <v>16</v>
      </c>
      <c r="K519" s="2"/>
    </row>
    <row r="520" spans="1:11">
      <c r="B520" s="7"/>
      <c r="C520" s="7"/>
      <c r="D520" s="7"/>
      <c r="E520" s="7"/>
      <c r="F520" s="10"/>
      <c r="G520" s="7"/>
      <c r="H520" s="10"/>
      <c r="I520" s="7"/>
      <c r="J520" s="2"/>
      <c r="K520" s="2"/>
    </row>
    <row r="521" spans="1:11">
      <c r="A521" s="3" t="s">
        <v>58</v>
      </c>
      <c r="B521" s="1" t="s">
        <v>45</v>
      </c>
      <c r="C521" s="1" t="s">
        <v>44</v>
      </c>
      <c r="D521" s="6" t="s">
        <v>53</v>
      </c>
      <c r="E521" s="1" t="s">
        <v>43</v>
      </c>
      <c r="F521" s="1" t="s">
        <v>42</v>
      </c>
      <c r="G521" s="6" t="s">
        <v>54</v>
      </c>
      <c r="H521" s="15" t="s">
        <v>57</v>
      </c>
      <c r="I521" s="15" t="s">
        <v>56</v>
      </c>
      <c r="J521" s="18" t="s">
        <v>41</v>
      </c>
      <c r="K521" s="18" t="s">
        <v>55</v>
      </c>
    </row>
    <row r="522" spans="1:11">
      <c r="B522" s="7">
        <f>E519</f>
        <v>40</v>
      </c>
      <c r="C522" s="7">
        <f>F519</f>
        <v>0.05</v>
      </c>
      <c r="D522" s="7">
        <f>ROUND((B522*C522*1000000/(B519*83.14)),0)</f>
        <v>3437</v>
      </c>
      <c r="E522" s="7">
        <f>G519</f>
        <v>7</v>
      </c>
      <c r="F522" s="12">
        <f>C522</f>
        <v>0.05</v>
      </c>
      <c r="G522" s="7">
        <f>ROUND((E522*F522*1000000/(B519*83.14)),0)</f>
        <v>601</v>
      </c>
      <c r="H522" s="16">
        <f>ROUND(D519*B519*8.314*(G522-D522)*(1/1000),1)</f>
        <v>-247.6</v>
      </c>
      <c r="I522" s="17">
        <f>ROUND(C519*B519*8.314*(G522-D522)*(1/1000),1)</f>
        <v>-412.6</v>
      </c>
      <c r="J522" s="17">
        <v>0</v>
      </c>
      <c r="K522" s="17">
        <f>H522</f>
        <v>-247.6</v>
      </c>
    </row>
    <row r="523" spans="1:11">
      <c r="B523" s="7"/>
      <c r="C523" s="7"/>
      <c r="D523" s="7"/>
      <c r="E523" s="7"/>
      <c r="F523" s="10"/>
      <c r="G523" s="7"/>
      <c r="H523" s="10"/>
      <c r="I523" s="7"/>
      <c r="J523" s="2"/>
      <c r="K523" s="2"/>
    </row>
    <row r="524" spans="1:11">
      <c r="A524" s="3" t="s">
        <v>59</v>
      </c>
      <c r="B524" s="1" t="s">
        <v>45</v>
      </c>
      <c r="C524" s="1" t="s">
        <v>44</v>
      </c>
      <c r="D524" s="6" t="s">
        <v>53</v>
      </c>
      <c r="E524" s="1" t="s">
        <v>43</v>
      </c>
      <c r="F524" s="1" t="s">
        <v>42</v>
      </c>
      <c r="G524" s="6" t="s">
        <v>54</v>
      </c>
      <c r="H524" s="15" t="s">
        <v>57</v>
      </c>
      <c r="I524" s="15" t="s">
        <v>56</v>
      </c>
      <c r="J524" s="18" t="s">
        <v>41</v>
      </c>
      <c r="K524" s="18" t="s">
        <v>55</v>
      </c>
    </row>
    <row r="525" spans="1:11">
      <c r="B525" s="7">
        <f>E519</f>
        <v>40</v>
      </c>
      <c r="C525" s="7">
        <f>F519</f>
        <v>0.05</v>
      </c>
      <c r="D525" s="7">
        <f>ROUND((B525*C525*1000000/(B519*83.14)),0)</f>
        <v>3437</v>
      </c>
      <c r="E525" s="7">
        <f>G519</f>
        <v>7</v>
      </c>
      <c r="F525" s="12">
        <f>ROUND((83.14*G525/E525)*(1/1000000),3)</f>
        <v>4.1000000000000002E-2</v>
      </c>
      <c r="G525" s="7">
        <f>D525</f>
        <v>3437</v>
      </c>
      <c r="H525" s="17">
        <f>ROUND(D519*B519*8.314*(G525-D525)*(1/1000),3)</f>
        <v>0</v>
      </c>
      <c r="I525" s="17">
        <f>ROUND(C519*B519*8.314*(G525-D525)*(1/1000),3)</f>
        <v>0</v>
      </c>
      <c r="J525" s="17">
        <f>ROUND(B519*8.314*(1/1000)*G525*LN(F525/C525),1)</f>
        <v>-39.700000000000003</v>
      </c>
      <c r="K525" s="17">
        <f>J525</f>
        <v>-39.700000000000003</v>
      </c>
    </row>
    <row r="526" spans="1:11">
      <c r="B526" s="7"/>
      <c r="C526" s="7"/>
      <c r="D526" s="7"/>
      <c r="E526" s="7"/>
      <c r="F526" s="7"/>
      <c r="G526" s="7"/>
      <c r="H526" s="7"/>
      <c r="I526" s="7"/>
      <c r="J526" s="2"/>
      <c r="K526" s="2"/>
    </row>
    <row r="527" spans="1:11">
      <c r="A527" s="3" t="s">
        <v>60</v>
      </c>
      <c r="B527" s="1" t="s">
        <v>45</v>
      </c>
      <c r="C527" s="1" t="s">
        <v>44</v>
      </c>
      <c r="D527" s="6" t="s">
        <v>53</v>
      </c>
      <c r="E527" s="1" t="s">
        <v>43</v>
      </c>
      <c r="F527" s="5" t="s">
        <v>17</v>
      </c>
      <c r="G527" s="6" t="s">
        <v>54</v>
      </c>
      <c r="H527" s="15" t="s">
        <v>57</v>
      </c>
      <c r="I527" s="15" t="s">
        <v>56</v>
      </c>
      <c r="J527" s="18" t="s">
        <v>41</v>
      </c>
      <c r="K527" s="18" t="s">
        <v>55</v>
      </c>
    </row>
    <row r="528" spans="1:11">
      <c r="B528" s="7">
        <f>E519</f>
        <v>40</v>
      </c>
      <c r="C528" s="7">
        <f>F519</f>
        <v>0.05</v>
      </c>
      <c r="D528" s="7">
        <f>ROUND((B528*C528*1000000/(B519*83.14)),0)</f>
        <v>3437</v>
      </c>
      <c r="E528" s="7">
        <f>G519</f>
        <v>7</v>
      </c>
      <c r="F528" s="12">
        <f>ROUND(C519/D519,1)</f>
        <v>1.7</v>
      </c>
      <c r="G528" s="7">
        <f>ROUND(D528*(E528/B528)*((B528/E528)^(1/F528)),0)</f>
        <v>1677</v>
      </c>
      <c r="H528" s="17">
        <f>ROUND(D519*B519*8.314*(G528-D528)*(1/1000),1)</f>
        <v>-153.6</v>
      </c>
      <c r="I528" s="17">
        <f>ROUND(C519*B519*8.314*(G528-D528)*(1/1000),1)</f>
        <v>-256.10000000000002</v>
      </c>
      <c r="J528" s="17">
        <f>-H528</f>
        <v>153.6</v>
      </c>
      <c r="K528" s="17">
        <v>0</v>
      </c>
    </row>
    <row r="530" spans="1:11">
      <c r="A530" s="8" t="s">
        <v>70</v>
      </c>
    </row>
    <row r="531" spans="1:11">
      <c r="A531" s="1" t="s">
        <v>0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>
      <c r="A532" s="1" t="s">
        <v>1</v>
      </c>
      <c r="B532" s="1" t="s">
        <v>2</v>
      </c>
      <c r="C532" s="1" t="s">
        <v>3</v>
      </c>
      <c r="D532" s="1" t="s">
        <v>4</v>
      </c>
      <c r="E532" s="1" t="s">
        <v>28</v>
      </c>
      <c r="F532" s="1" t="s">
        <v>5</v>
      </c>
      <c r="G532" s="1" t="s">
        <v>27</v>
      </c>
      <c r="H532" s="1" t="s">
        <v>6</v>
      </c>
      <c r="I532" s="1"/>
      <c r="J532" s="2"/>
      <c r="K532" s="2"/>
    </row>
    <row r="533" spans="1:11">
      <c r="B533" s="1" t="s">
        <v>7</v>
      </c>
      <c r="C533" s="7">
        <v>40</v>
      </c>
      <c r="D533" s="7">
        <v>4</v>
      </c>
      <c r="E533" s="7">
        <v>254</v>
      </c>
      <c r="F533" s="7">
        <v>14</v>
      </c>
      <c r="G533" s="7">
        <v>285</v>
      </c>
      <c r="H533" s="7">
        <v>4.7</v>
      </c>
      <c r="I533" s="2"/>
      <c r="J533" s="2"/>
      <c r="K533" s="2"/>
    </row>
    <row r="534" spans="1:11"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>
      <c r="A535" s="1" t="s">
        <v>8</v>
      </c>
      <c r="B535" s="1" t="s">
        <v>28</v>
      </c>
      <c r="C535" s="1" t="s">
        <v>28</v>
      </c>
      <c r="D535" s="1" t="s">
        <v>29</v>
      </c>
      <c r="E535" s="1" t="s">
        <v>30</v>
      </c>
      <c r="F535" s="1" t="s">
        <v>31</v>
      </c>
      <c r="G535" s="1" t="s">
        <v>32</v>
      </c>
      <c r="H535" s="1" t="s">
        <v>62</v>
      </c>
      <c r="I535" s="1" t="s">
        <v>63</v>
      </c>
      <c r="J535" s="1" t="s">
        <v>33</v>
      </c>
      <c r="K535" s="1" t="s">
        <v>34</v>
      </c>
    </row>
    <row r="536" spans="1:11">
      <c r="B536" s="2">
        <f>E533</f>
        <v>254</v>
      </c>
      <c r="C536" s="2">
        <v>247.26</v>
      </c>
      <c r="D536" s="2">
        <v>1.864E-2</v>
      </c>
      <c r="E536" s="2">
        <v>1.863</v>
      </c>
      <c r="F536" s="2">
        <v>374.24</v>
      </c>
      <c r="G536" s="2">
        <v>1115.7</v>
      </c>
      <c r="H536" s="2">
        <v>375.09</v>
      </c>
      <c r="I536" s="2">
        <v>1201</v>
      </c>
      <c r="J536" s="2">
        <f>D539*C533</f>
        <v>0.748</v>
      </c>
      <c r="K536" s="2">
        <f>E539*D533</f>
        <v>7.2652000000000001</v>
      </c>
    </row>
    <row r="537" spans="1:11">
      <c r="B537" s="2"/>
      <c r="C537" s="2">
        <v>261.64999999999998</v>
      </c>
      <c r="D537" s="2">
        <v>1.8710000000000001E-2</v>
      </c>
      <c r="E537" s="2">
        <v>1.7633000000000001</v>
      </c>
      <c r="F537" s="2">
        <v>379.61</v>
      </c>
      <c r="G537" s="2">
        <v>1116.2</v>
      </c>
      <c r="H537" s="2">
        <v>380.52</v>
      </c>
      <c r="I537" s="2">
        <v>1201.5999999999999</v>
      </c>
      <c r="J537" s="2"/>
      <c r="K537" s="2"/>
    </row>
    <row r="538" spans="1:11">
      <c r="B538" s="2"/>
      <c r="C538" s="2">
        <f t="shared" ref="C538:I538" si="16">C536-C537</f>
        <v>-14.389999999999986</v>
      </c>
      <c r="D538" s="2">
        <f t="shared" si="16"/>
        <v>-7.0000000000000617E-5</v>
      </c>
      <c r="E538" s="2">
        <f t="shared" si="16"/>
        <v>9.96999999999999E-2</v>
      </c>
      <c r="F538" s="2">
        <f t="shared" si="16"/>
        <v>-5.3700000000000045</v>
      </c>
      <c r="G538" s="2">
        <f t="shared" si="16"/>
        <v>-0.5</v>
      </c>
      <c r="H538" s="2">
        <f t="shared" si="16"/>
        <v>-5.4300000000000068</v>
      </c>
      <c r="I538" s="2">
        <f t="shared" si="16"/>
        <v>-0.59999999999990905</v>
      </c>
      <c r="J538" s="2"/>
      <c r="K538" s="2"/>
    </row>
    <row r="539" spans="1:11">
      <c r="B539" s="2"/>
      <c r="C539" s="2"/>
      <c r="D539" s="2">
        <f>ROUND(D536+(D538/C538)*(B536-C536),4)</f>
        <v>1.8700000000000001E-2</v>
      </c>
      <c r="E539" s="2">
        <f>ROUND(E536+(E538/C538)*(B536-C536),4)</f>
        <v>1.8163</v>
      </c>
      <c r="F539" s="2">
        <f>ROUND(F536+(F538/C538)*(B536-C536),2)</f>
        <v>376.76</v>
      </c>
      <c r="G539" s="2">
        <f>ROUND(G536+(G538/C538)*(B536-C536),1)</f>
        <v>1115.9000000000001</v>
      </c>
      <c r="H539" s="2">
        <f>ROUND(H536+(H538/C538)*(B536-C536),1)</f>
        <v>377.6</v>
      </c>
      <c r="I539" s="2">
        <f>ROUND(I536+(I538/C538)*(B536-C536),1)</f>
        <v>1201.3</v>
      </c>
      <c r="J539" s="2"/>
      <c r="K539" s="2"/>
    </row>
    <row r="540" spans="1:11"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>
      <c r="B541" s="1" t="s">
        <v>35</v>
      </c>
      <c r="C541" s="1" t="s">
        <v>36</v>
      </c>
      <c r="D541" s="1" t="s">
        <v>9</v>
      </c>
      <c r="E541" s="1" t="s">
        <v>37</v>
      </c>
      <c r="F541" s="1" t="s">
        <v>38</v>
      </c>
      <c r="G541" s="1" t="s">
        <v>10</v>
      </c>
      <c r="H541" s="1" t="s">
        <v>39</v>
      </c>
      <c r="I541" s="1" t="s">
        <v>40</v>
      </c>
      <c r="J541" s="21" t="str">
        <f>IF(I542&gt;H539,IF(I542&lt;I539,"vapor saturado","vapor recalentado"),"vapor saturado")</f>
        <v>vapor recalentado</v>
      </c>
      <c r="K541" s="22"/>
    </row>
    <row r="542" spans="1:11">
      <c r="B542" s="2">
        <f>J536+K536</f>
        <v>8.0131999999999994</v>
      </c>
      <c r="C542" s="2">
        <f>H533*B542</f>
        <v>37.662039999999998</v>
      </c>
      <c r="D542" s="2">
        <f>ROUND((D533/(C533+D533)),4)</f>
        <v>9.0899999999999995E-2</v>
      </c>
      <c r="E542" s="2">
        <f>ROUND((1-D542)*F539+G539*D542,2)</f>
        <v>443.95</v>
      </c>
      <c r="F542" s="2">
        <f>ROUND((C542/(C533+D533+F533)),4)</f>
        <v>0.64929999999999999</v>
      </c>
      <c r="G542" s="2">
        <f>ROUND(((F542-D539)/(E539-D539)),4)</f>
        <v>0.3508</v>
      </c>
      <c r="H542" s="2">
        <f>ROUND((1-G542)*F539+G539*G542,2)</f>
        <v>636.04999999999995</v>
      </c>
      <c r="I542" s="2">
        <f>ROUND((((C533+D533)/F533)*(H542-E542)+H542),1)</f>
        <v>1239.8</v>
      </c>
      <c r="K542" s="4"/>
    </row>
    <row r="543" spans="1:11">
      <c r="B543" s="2"/>
      <c r="C543" s="2"/>
      <c r="D543" s="2"/>
      <c r="E543" s="2"/>
      <c r="F543" s="2"/>
      <c r="G543" s="2"/>
      <c r="H543" s="2"/>
      <c r="I543" s="4"/>
      <c r="J543" s="2"/>
      <c r="K543" s="2"/>
    </row>
    <row r="544" spans="1:11">
      <c r="B544" s="1" t="s">
        <v>11</v>
      </c>
      <c r="C544" s="1" t="s">
        <v>11</v>
      </c>
      <c r="D544" s="1" t="s">
        <v>12</v>
      </c>
      <c r="E544" s="18" t="s">
        <v>12</v>
      </c>
      <c r="F544" s="18" t="s">
        <v>13</v>
      </c>
      <c r="G544" s="18" t="s">
        <v>14</v>
      </c>
      <c r="H544" s="1"/>
      <c r="I544" s="1"/>
      <c r="J544" s="2"/>
      <c r="K544" s="2"/>
    </row>
    <row r="545" spans="1:11">
      <c r="B545" s="2">
        <f>I542</f>
        <v>1239.8</v>
      </c>
      <c r="C545" s="2">
        <v>1234.5999999999999</v>
      </c>
      <c r="D545" s="2">
        <v>460</v>
      </c>
      <c r="E545" s="17">
        <f>D548</f>
        <v>468</v>
      </c>
      <c r="F545" s="17">
        <f>ROUND((E545-32)/1.8,0)</f>
        <v>242</v>
      </c>
      <c r="G545" s="17">
        <f>ROUND(F545+273.15,0)</f>
        <v>515</v>
      </c>
      <c r="H545" s="2"/>
      <c r="I545" s="2"/>
      <c r="J545" s="2"/>
      <c r="K545" s="2"/>
    </row>
    <row r="546" spans="1:11">
      <c r="B546" s="2"/>
      <c r="C546" s="2">
        <v>1247.2</v>
      </c>
      <c r="D546" s="2">
        <v>480</v>
      </c>
      <c r="E546" s="2"/>
      <c r="F546" s="2"/>
      <c r="G546" s="2"/>
      <c r="H546" s="2"/>
      <c r="I546" s="2"/>
      <c r="J546" s="2"/>
      <c r="K546" s="2"/>
    </row>
    <row r="547" spans="1:11">
      <c r="B547" s="2"/>
      <c r="C547" s="2">
        <f>C545-C546</f>
        <v>-12.600000000000136</v>
      </c>
      <c r="D547" s="2">
        <f>D545-D546</f>
        <v>-20</v>
      </c>
      <c r="E547" s="2"/>
      <c r="F547" s="2"/>
      <c r="G547" s="2"/>
      <c r="H547" s="2"/>
      <c r="I547" s="2"/>
      <c r="J547" s="2"/>
      <c r="K547" s="2"/>
    </row>
    <row r="548" spans="1:11">
      <c r="B548" s="2"/>
      <c r="C548" s="2"/>
      <c r="D548" s="2">
        <f>ROUND(D545+(D547/C547)*(B545-C545),0)</f>
        <v>468</v>
      </c>
      <c r="E548" s="2"/>
      <c r="F548" s="2"/>
      <c r="G548" s="2"/>
      <c r="H548" s="2"/>
      <c r="I548" s="2"/>
      <c r="J548" s="2"/>
      <c r="K548" s="2"/>
    </row>
    <row r="549" spans="1:11"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>
      <c r="A550" s="1" t="s">
        <v>15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>
      <c r="A551" s="3" t="s">
        <v>1</v>
      </c>
      <c r="B551" s="6" t="s">
        <v>46</v>
      </c>
      <c r="C551" s="9" t="s">
        <v>47</v>
      </c>
      <c r="D551" s="9" t="s">
        <v>48</v>
      </c>
      <c r="E551" s="1" t="s">
        <v>45</v>
      </c>
      <c r="F551" s="1" t="s">
        <v>44</v>
      </c>
      <c r="G551" s="1" t="s">
        <v>43</v>
      </c>
      <c r="H551" s="14" t="s">
        <v>49</v>
      </c>
      <c r="I551" s="14" t="s">
        <v>49</v>
      </c>
      <c r="J551" s="14" t="s">
        <v>52</v>
      </c>
      <c r="K551" s="2"/>
    </row>
    <row r="552" spans="1:11">
      <c r="B552" s="20">
        <v>8</v>
      </c>
      <c r="C552" s="11">
        <v>3.5</v>
      </c>
      <c r="D552" s="11">
        <v>2.5</v>
      </c>
      <c r="E552" s="7">
        <v>15</v>
      </c>
      <c r="F552" s="12">
        <v>0.06</v>
      </c>
      <c r="G552" s="7">
        <v>8</v>
      </c>
      <c r="H552" s="13" t="s">
        <v>50</v>
      </c>
      <c r="I552" s="13" t="s">
        <v>51</v>
      </c>
      <c r="J552" s="13" t="s">
        <v>16</v>
      </c>
      <c r="K552" s="2"/>
    </row>
    <row r="553" spans="1:11">
      <c r="B553" s="7"/>
      <c r="C553" s="7"/>
      <c r="D553" s="7"/>
      <c r="E553" s="7"/>
      <c r="F553" s="10"/>
      <c r="G553" s="7"/>
      <c r="H553" s="10"/>
      <c r="I553" s="7"/>
      <c r="J553" s="2"/>
      <c r="K553" s="2"/>
    </row>
    <row r="554" spans="1:11">
      <c r="A554" s="3" t="s">
        <v>58</v>
      </c>
      <c r="B554" s="1" t="s">
        <v>45</v>
      </c>
      <c r="C554" s="1" t="s">
        <v>44</v>
      </c>
      <c r="D554" s="6" t="s">
        <v>53</v>
      </c>
      <c r="E554" s="1" t="s">
        <v>43</v>
      </c>
      <c r="F554" s="1" t="s">
        <v>42</v>
      </c>
      <c r="G554" s="6" t="s">
        <v>54</v>
      </c>
      <c r="H554" s="15" t="s">
        <v>57</v>
      </c>
      <c r="I554" s="15" t="s">
        <v>56</v>
      </c>
      <c r="J554" s="18" t="s">
        <v>41</v>
      </c>
      <c r="K554" s="18" t="s">
        <v>55</v>
      </c>
    </row>
    <row r="555" spans="1:11">
      <c r="B555" s="7">
        <f>E552</f>
        <v>15</v>
      </c>
      <c r="C555" s="7">
        <f>F552</f>
        <v>0.06</v>
      </c>
      <c r="D555" s="7">
        <f>ROUND((B555*C555*1000000/(B552*83.14)),0)</f>
        <v>1353</v>
      </c>
      <c r="E555" s="7">
        <f>G552</f>
        <v>8</v>
      </c>
      <c r="F555" s="12">
        <f>C555</f>
        <v>0.06</v>
      </c>
      <c r="G555" s="7">
        <f>ROUND((E555*F555*1000000/(B552*83.14)),0)</f>
        <v>722</v>
      </c>
      <c r="H555" s="16">
        <f>ROUND(D552*B552*8.314*(G555-D555)*(1/1000),1)</f>
        <v>-104.9</v>
      </c>
      <c r="I555" s="17">
        <f>ROUND(C552*B552*8.314*(G555-D555)*(1/1000),1)</f>
        <v>-146.9</v>
      </c>
      <c r="J555" s="17">
        <v>0</v>
      </c>
      <c r="K555" s="17">
        <f>H555</f>
        <v>-104.9</v>
      </c>
    </row>
    <row r="556" spans="1:11">
      <c r="B556" s="7"/>
      <c r="C556" s="7"/>
      <c r="D556" s="7"/>
      <c r="E556" s="7"/>
      <c r="F556" s="10"/>
      <c r="G556" s="7"/>
      <c r="H556" s="10"/>
      <c r="I556" s="7"/>
      <c r="J556" s="2"/>
      <c r="K556" s="2"/>
    </row>
    <row r="557" spans="1:11">
      <c r="A557" s="3" t="s">
        <v>59</v>
      </c>
      <c r="B557" s="1" t="s">
        <v>45</v>
      </c>
      <c r="C557" s="1" t="s">
        <v>44</v>
      </c>
      <c r="D557" s="6" t="s">
        <v>53</v>
      </c>
      <c r="E557" s="1" t="s">
        <v>43</v>
      </c>
      <c r="F557" s="1" t="s">
        <v>42</v>
      </c>
      <c r="G557" s="6" t="s">
        <v>54</v>
      </c>
      <c r="H557" s="15" t="s">
        <v>57</v>
      </c>
      <c r="I557" s="15" t="s">
        <v>56</v>
      </c>
      <c r="J557" s="18" t="s">
        <v>41</v>
      </c>
      <c r="K557" s="18" t="s">
        <v>55</v>
      </c>
    </row>
    <row r="558" spans="1:11">
      <c r="B558" s="7">
        <f>E552</f>
        <v>15</v>
      </c>
      <c r="C558" s="7">
        <f>F552</f>
        <v>0.06</v>
      </c>
      <c r="D558" s="7">
        <f>ROUND((B558*C558*1000000/(B552*83.14)),0)</f>
        <v>1353</v>
      </c>
      <c r="E558" s="7">
        <f>G552</f>
        <v>8</v>
      </c>
      <c r="F558" s="12">
        <f>ROUND((83.14*G558/E558)*(1/1000000),3)</f>
        <v>1.4E-2</v>
      </c>
      <c r="G558" s="7">
        <f>D558</f>
        <v>1353</v>
      </c>
      <c r="H558" s="17">
        <f>ROUND(D552*B552*8.314*(G558-D558)*(1/1000),3)</f>
        <v>0</v>
      </c>
      <c r="I558" s="17">
        <f>ROUND(C552*B552*8.314*(G558-D558)*(1/1000),3)</f>
        <v>0</v>
      </c>
      <c r="J558" s="17">
        <f>ROUND(B552*8.314*(1/1000)*G558*LN(F558/C558),1)</f>
        <v>-131</v>
      </c>
      <c r="K558" s="17">
        <f>J558</f>
        <v>-131</v>
      </c>
    </row>
    <row r="559" spans="1:11">
      <c r="B559" s="7"/>
      <c r="C559" s="7"/>
      <c r="D559" s="7"/>
      <c r="E559" s="7"/>
      <c r="F559" s="7"/>
      <c r="G559" s="7"/>
      <c r="H559" s="7"/>
      <c r="I559" s="7"/>
      <c r="J559" s="2"/>
      <c r="K559" s="2"/>
    </row>
    <row r="560" spans="1:11">
      <c r="A560" s="3" t="s">
        <v>60</v>
      </c>
      <c r="B560" s="1" t="s">
        <v>45</v>
      </c>
      <c r="C560" s="1" t="s">
        <v>44</v>
      </c>
      <c r="D560" s="6" t="s">
        <v>53</v>
      </c>
      <c r="E560" s="1" t="s">
        <v>43</v>
      </c>
      <c r="F560" s="5" t="s">
        <v>17</v>
      </c>
      <c r="G560" s="6" t="s">
        <v>54</v>
      </c>
      <c r="H560" s="15" t="s">
        <v>57</v>
      </c>
      <c r="I560" s="15" t="s">
        <v>56</v>
      </c>
      <c r="J560" s="18" t="s">
        <v>41</v>
      </c>
      <c r="K560" s="18" t="s">
        <v>55</v>
      </c>
    </row>
    <row r="561" spans="1:11">
      <c r="B561" s="7">
        <f>E552</f>
        <v>15</v>
      </c>
      <c r="C561" s="7">
        <f>F552</f>
        <v>0.06</v>
      </c>
      <c r="D561" s="7">
        <f>ROUND((B561*C561*1000000/(B552*83.14)),0)</f>
        <v>1353</v>
      </c>
      <c r="E561" s="7">
        <f>G552</f>
        <v>8</v>
      </c>
      <c r="F561" s="12">
        <f>C552/D552</f>
        <v>1.4</v>
      </c>
      <c r="G561" s="7">
        <f>ROUND(D561*(E561/B561)*((B561/E561)^(1/F561)),0)</f>
        <v>1131</v>
      </c>
      <c r="H561" s="17">
        <f>ROUND(D552*B552*8.314*(G561-D561)*(1/1000),1)</f>
        <v>-36.9</v>
      </c>
      <c r="I561" s="17">
        <f>ROUND(C552*B552*8.314*(G561-D561)*(1/1000),1)</f>
        <v>-51.7</v>
      </c>
      <c r="J561" s="17">
        <f>-H561</f>
        <v>36.9</v>
      </c>
      <c r="K561" s="17">
        <v>0</v>
      </c>
    </row>
    <row r="563" spans="1:11">
      <c r="A563" s="8" t="s">
        <v>71</v>
      </c>
    </row>
    <row r="564" spans="1:11">
      <c r="A564" s="1" t="s">
        <v>0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>
      <c r="A565" s="1" t="s">
        <v>1</v>
      </c>
      <c r="B565" s="1" t="s">
        <v>2</v>
      </c>
      <c r="C565" s="1" t="s">
        <v>3</v>
      </c>
      <c r="D565" s="1" t="s">
        <v>4</v>
      </c>
      <c r="E565" s="1" t="s">
        <v>28</v>
      </c>
      <c r="F565" s="1" t="s">
        <v>5</v>
      </c>
      <c r="G565" s="1" t="s">
        <v>27</v>
      </c>
      <c r="H565" s="1" t="s">
        <v>6</v>
      </c>
      <c r="I565" s="1"/>
      <c r="J565" s="2"/>
      <c r="K565" s="2"/>
    </row>
    <row r="566" spans="1:11">
      <c r="B566" s="1" t="s">
        <v>7</v>
      </c>
      <c r="C566" s="7">
        <v>38</v>
      </c>
      <c r="D566" s="7">
        <v>4</v>
      </c>
      <c r="E566" s="7">
        <v>254</v>
      </c>
      <c r="F566" s="7">
        <v>14</v>
      </c>
      <c r="G566" s="7">
        <v>285</v>
      </c>
      <c r="H566" s="7">
        <v>4.7</v>
      </c>
      <c r="I566" s="2"/>
      <c r="J566" s="2"/>
      <c r="K566" s="2"/>
    </row>
    <row r="567" spans="1:11"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>
      <c r="A568" s="1" t="s">
        <v>8</v>
      </c>
      <c r="B568" s="1" t="s">
        <v>28</v>
      </c>
      <c r="C568" s="1" t="s">
        <v>28</v>
      </c>
      <c r="D568" s="1" t="s">
        <v>29</v>
      </c>
      <c r="E568" s="1" t="s">
        <v>30</v>
      </c>
      <c r="F568" s="1" t="s">
        <v>31</v>
      </c>
      <c r="G568" s="1" t="s">
        <v>32</v>
      </c>
      <c r="H568" s="1" t="s">
        <v>62</v>
      </c>
      <c r="I568" s="1" t="s">
        <v>63</v>
      </c>
      <c r="J568" s="1" t="s">
        <v>33</v>
      </c>
      <c r="K568" s="1" t="s">
        <v>34</v>
      </c>
    </row>
    <row r="569" spans="1:11">
      <c r="B569" s="2">
        <f>E566</f>
        <v>254</v>
      </c>
      <c r="C569" s="2">
        <v>247.26</v>
      </c>
      <c r="D569" s="2">
        <v>1.864E-2</v>
      </c>
      <c r="E569" s="2">
        <v>1.863</v>
      </c>
      <c r="F569" s="2">
        <v>374.24</v>
      </c>
      <c r="G569" s="2">
        <v>1115.7</v>
      </c>
      <c r="H569" s="2">
        <v>375.09</v>
      </c>
      <c r="I569" s="2">
        <v>1201</v>
      </c>
      <c r="J569" s="2">
        <f>D572*C566</f>
        <v>0.71060000000000001</v>
      </c>
      <c r="K569" s="2">
        <f>E572*D566</f>
        <v>7.2652000000000001</v>
      </c>
    </row>
    <row r="570" spans="1:11">
      <c r="B570" s="2"/>
      <c r="C570" s="2">
        <v>261.64999999999998</v>
      </c>
      <c r="D570" s="2">
        <v>1.8710000000000001E-2</v>
      </c>
      <c r="E570" s="2">
        <v>1.7633000000000001</v>
      </c>
      <c r="F570" s="2">
        <v>379.61</v>
      </c>
      <c r="G570" s="2">
        <v>1116.2</v>
      </c>
      <c r="H570" s="2">
        <v>380.52</v>
      </c>
      <c r="I570" s="2">
        <v>1201.5999999999999</v>
      </c>
      <c r="J570" s="2"/>
      <c r="K570" s="2"/>
    </row>
    <row r="571" spans="1:11">
      <c r="B571" s="2"/>
      <c r="C571" s="2">
        <f t="shared" ref="C571:I571" si="17">C569-C570</f>
        <v>-14.389999999999986</v>
      </c>
      <c r="D571" s="2">
        <f t="shared" si="17"/>
        <v>-7.0000000000000617E-5</v>
      </c>
      <c r="E571" s="2">
        <f t="shared" si="17"/>
        <v>9.96999999999999E-2</v>
      </c>
      <c r="F571" s="2">
        <f t="shared" si="17"/>
        <v>-5.3700000000000045</v>
      </c>
      <c r="G571" s="2">
        <f t="shared" si="17"/>
        <v>-0.5</v>
      </c>
      <c r="H571" s="2">
        <f t="shared" si="17"/>
        <v>-5.4300000000000068</v>
      </c>
      <c r="I571" s="2">
        <f t="shared" si="17"/>
        <v>-0.59999999999990905</v>
      </c>
      <c r="J571" s="2"/>
      <c r="K571" s="2"/>
    </row>
    <row r="572" spans="1:11">
      <c r="B572" s="2"/>
      <c r="C572" s="2"/>
      <c r="D572" s="2">
        <f>ROUND(D569+(D571/C571)*(B569-C569),4)</f>
        <v>1.8700000000000001E-2</v>
      </c>
      <c r="E572" s="2">
        <f>ROUND(E569+(E571/C571)*(B569-C569),4)</f>
        <v>1.8163</v>
      </c>
      <c r="F572" s="2">
        <f>ROUND(F569+(F571/C571)*(B569-C569),2)</f>
        <v>376.76</v>
      </c>
      <c r="G572" s="2">
        <f>ROUND(G569+(G571/C571)*(B569-C569),1)</f>
        <v>1115.9000000000001</v>
      </c>
      <c r="H572" s="2">
        <f>ROUND(H569+(H571/C571)*(B569-C569),1)</f>
        <v>377.6</v>
      </c>
      <c r="I572" s="2">
        <f>ROUND(I569+(I571/C571)*(B569-C569),1)</f>
        <v>1201.3</v>
      </c>
      <c r="J572" s="2"/>
      <c r="K572" s="2"/>
    </row>
    <row r="573" spans="1:11"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>
      <c r="B574" s="1" t="s">
        <v>35</v>
      </c>
      <c r="C574" s="1" t="s">
        <v>36</v>
      </c>
      <c r="D574" s="1" t="s">
        <v>9</v>
      </c>
      <c r="E574" s="1" t="s">
        <v>37</v>
      </c>
      <c r="F574" s="1" t="s">
        <v>38</v>
      </c>
      <c r="G574" s="1" t="s">
        <v>10</v>
      </c>
      <c r="H574" s="1" t="s">
        <v>39</v>
      </c>
      <c r="I574" s="1" t="s">
        <v>40</v>
      </c>
      <c r="J574" s="21" t="str">
        <f>IF(I575&gt;H572,IF(I575&lt;I572,"vapor saturado","vapor recalentado"),"vapor saturado")</f>
        <v>vapor recalentado</v>
      </c>
      <c r="K574" s="22"/>
    </row>
    <row r="575" spans="1:11">
      <c r="B575" s="2">
        <f>J569+K569</f>
        <v>7.9758000000000004</v>
      </c>
      <c r="C575" s="2">
        <f>H566*B575</f>
        <v>37.486260000000001</v>
      </c>
      <c r="D575" s="2">
        <f>ROUND((D566/(C566+D566)),4)</f>
        <v>9.5200000000000007E-2</v>
      </c>
      <c r="E575" s="2">
        <f>ROUND((1-D575)*F572+G572*D575,2)</f>
        <v>447.13</v>
      </c>
      <c r="F575" s="2">
        <f>ROUND((C575/(C566+D566+F566)),4)</f>
        <v>0.6694</v>
      </c>
      <c r="G575" s="2">
        <f>ROUND(((F575-D572)/(E572-D572)),4)</f>
        <v>0.36199999999999999</v>
      </c>
      <c r="H575" s="2">
        <f>ROUND((1-G575)*F572+G572*G575,2)</f>
        <v>644.33000000000004</v>
      </c>
      <c r="I575" s="2">
        <f>ROUND((((C566+D566)/F566)*(H575-E575)+H575),1)</f>
        <v>1235.9000000000001</v>
      </c>
      <c r="K575" s="4"/>
    </row>
    <row r="576" spans="1:11">
      <c r="B576" s="2"/>
      <c r="C576" s="2"/>
      <c r="D576" s="2"/>
      <c r="E576" s="2"/>
      <c r="F576" s="2"/>
      <c r="G576" s="2"/>
      <c r="H576" s="2"/>
      <c r="I576" s="4"/>
      <c r="J576" s="2"/>
      <c r="K576" s="2"/>
    </row>
    <row r="577" spans="1:11">
      <c r="B577" s="1" t="s">
        <v>11</v>
      </c>
      <c r="C577" s="1" t="s">
        <v>11</v>
      </c>
      <c r="D577" s="1" t="s">
        <v>12</v>
      </c>
      <c r="E577" s="18" t="s">
        <v>12</v>
      </c>
      <c r="F577" s="18" t="s">
        <v>13</v>
      </c>
      <c r="G577" s="18" t="s">
        <v>14</v>
      </c>
      <c r="H577" s="1"/>
      <c r="I577" s="1"/>
      <c r="J577" s="2"/>
      <c r="K577" s="2"/>
    </row>
    <row r="578" spans="1:11">
      <c r="B578" s="2">
        <f>I575</f>
        <v>1235.9000000000001</v>
      </c>
      <c r="C578" s="2">
        <v>1234.5999999999999</v>
      </c>
      <c r="D578" s="2">
        <v>460</v>
      </c>
      <c r="E578" s="17">
        <f>D581</f>
        <v>462</v>
      </c>
      <c r="F578" s="17">
        <f>ROUND((E578-32)/1.8,0)</f>
        <v>239</v>
      </c>
      <c r="G578" s="17">
        <f>ROUND(F578+273.15,0)</f>
        <v>512</v>
      </c>
      <c r="H578" s="2"/>
      <c r="I578" s="2"/>
      <c r="J578" s="2"/>
      <c r="K578" s="2"/>
    </row>
    <row r="579" spans="1:11">
      <c r="B579" s="2"/>
      <c r="C579" s="2">
        <v>1247.2</v>
      </c>
      <c r="D579" s="2">
        <v>480</v>
      </c>
      <c r="E579" s="2"/>
      <c r="F579" s="2"/>
      <c r="G579" s="2"/>
      <c r="H579" s="2"/>
      <c r="I579" s="2"/>
      <c r="J579" s="2"/>
      <c r="K579" s="2"/>
    </row>
    <row r="580" spans="1:11">
      <c r="B580" s="2"/>
      <c r="C580" s="2">
        <f>C578-C579</f>
        <v>-12.600000000000136</v>
      </c>
      <c r="D580" s="2">
        <f>D578-D579</f>
        <v>-20</v>
      </c>
      <c r="E580" s="2"/>
      <c r="F580" s="2"/>
      <c r="G580" s="2"/>
      <c r="H580" s="2"/>
      <c r="I580" s="2"/>
      <c r="J580" s="2"/>
      <c r="K580" s="2"/>
    </row>
    <row r="581" spans="1:11">
      <c r="B581" s="2"/>
      <c r="C581" s="2"/>
      <c r="D581" s="2">
        <f>ROUND(D578+(D580/C580)*(B578-C578),0)</f>
        <v>462</v>
      </c>
      <c r="E581" s="2"/>
      <c r="F581" s="2"/>
      <c r="G581" s="2"/>
      <c r="H581" s="2"/>
      <c r="I581" s="2"/>
      <c r="J581" s="2"/>
      <c r="K581" s="2"/>
    </row>
    <row r="582" spans="1:11"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>
      <c r="A583" s="1" t="s">
        <v>15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>
      <c r="A584" s="3" t="s">
        <v>1</v>
      </c>
      <c r="B584" s="6" t="s">
        <v>46</v>
      </c>
      <c r="C584" s="9" t="s">
        <v>47</v>
      </c>
      <c r="D584" s="9" t="s">
        <v>48</v>
      </c>
      <c r="E584" s="1" t="s">
        <v>45</v>
      </c>
      <c r="F584" s="1" t="s">
        <v>44</v>
      </c>
      <c r="G584" s="1" t="s">
        <v>43</v>
      </c>
      <c r="H584" s="14" t="s">
        <v>49</v>
      </c>
      <c r="I584" s="14" t="s">
        <v>49</v>
      </c>
      <c r="J584" s="14" t="s">
        <v>52</v>
      </c>
      <c r="K584" s="2"/>
    </row>
    <row r="585" spans="1:11">
      <c r="B585" s="20">
        <v>9</v>
      </c>
      <c r="C585" s="11">
        <v>2.5</v>
      </c>
      <c r="D585" s="11">
        <v>1.5</v>
      </c>
      <c r="E585" s="7">
        <v>20</v>
      </c>
      <c r="F585" s="12">
        <v>7.0000000000000007E-2</v>
      </c>
      <c r="G585" s="7">
        <v>9</v>
      </c>
      <c r="H585" s="13" t="s">
        <v>50</v>
      </c>
      <c r="I585" s="13" t="s">
        <v>51</v>
      </c>
      <c r="J585" s="13" t="s">
        <v>16</v>
      </c>
      <c r="K585" s="2"/>
    </row>
    <row r="586" spans="1:11">
      <c r="B586" s="7"/>
      <c r="C586" s="7"/>
      <c r="D586" s="7"/>
      <c r="E586" s="7"/>
      <c r="F586" s="10"/>
      <c r="G586" s="7"/>
      <c r="H586" s="10"/>
      <c r="I586" s="7"/>
      <c r="J586" s="2"/>
      <c r="K586" s="2"/>
    </row>
    <row r="587" spans="1:11">
      <c r="A587" s="3" t="s">
        <v>58</v>
      </c>
      <c r="B587" s="1" t="s">
        <v>45</v>
      </c>
      <c r="C587" s="1" t="s">
        <v>44</v>
      </c>
      <c r="D587" s="6" t="s">
        <v>53</v>
      </c>
      <c r="E587" s="1" t="s">
        <v>43</v>
      </c>
      <c r="F587" s="1" t="s">
        <v>42</v>
      </c>
      <c r="G587" s="6" t="s">
        <v>54</v>
      </c>
      <c r="H587" s="15" t="s">
        <v>57</v>
      </c>
      <c r="I587" s="15" t="s">
        <v>56</v>
      </c>
      <c r="J587" s="18" t="s">
        <v>41</v>
      </c>
      <c r="K587" s="18" t="s">
        <v>55</v>
      </c>
    </row>
    <row r="588" spans="1:11">
      <c r="B588" s="7">
        <f>E585</f>
        <v>20</v>
      </c>
      <c r="C588" s="7">
        <f>F585</f>
        <v>7.0000000000000007E-2</v>
      </c>
      <c r="D588" s="7">
        <f>ROUND((B588*C588*1000000/(B585*83.14)),0)</f>
        <v>1871</v>
      </c>
      <c r="E588" s="7">
        <f>G585</f>
        <v>9</v>
      </c>
      <c r="F588" s="12">
        <f>C588</f>
        <v>7.0000000000000007E-2</v>
      </c>
      <c r="G588" s="7">
        <f>ROUND((E588*F588*1000000/(B585*83.14)),0)</f>
        <v>842</v>
      </c>
      <c r="H588" s="16">
        <f>ROUND(D585*B585*8.314*(G588-D588)*(1/1000),1)</f>
        <v>-115.5</v>
      </c>
      <c r="I588" s="17">
        <f>ROUND(C585*B585*8.314*(G588-D588)*(1/1000),1)</f>
        <v>-192.5</v>
      </c>
      <c r="J588" s="17">
        <v>0</v>
      </c>
      <c r="K588" s="17">
        <f>H588</f>
        <v>-115.5</v>
      </c>
    </row>
    <row r="589" spans="1:11">
      <c r="B589" s="7"/>
      <c r="C589" s="7"/>
      <c r="D589" s="7"/>
      <c r="E589" s="7"/>
      <c r="F589" s="10"/>
      <c r="G589" s="7"/>
      <c r="H589" s="10"/>
      <c r="I589" s="7"/>
      <c r="J589" s="2"/>
      <c r="K589" s="2"/>
    </row>
    <row r="590" spans="1:11">
      <c r="A590" s="3" t="s">
        <v>59</v>
      </c>
      <c r="B590" s="1" t="s">
        <v>45</v>
      </c>
      <c r="C590" s="1" t="s">
        <v>44</v>
      </c>
      <c r="D590" s="6" t="s">
        <v>53</v>
      </c>
      <c r="E590" s="1" t="s">
        <v>43</v>
      </c>
      <c r="F590" s="1" t="s">
        <v>42</v>
      </c>
      <c r="G590" s="6" t="s">
        <v>54</v>
      </c>
      <c r="H590" s="15" t="s">
        <v>57</v>
      </c>
      <c r="I590" s="15" t="s">
        <v>56</v>
      </c>
      <c r="J590" s="18" t="s">
        <v>41</v>
      </c>
      <c r="K590" s="18" t="s">
        <v>55</v>
      </c>
    </row>
    <row r="591" spans="1:11">
      <c r="B591" s="7">
        <f>E585</f>
        <v>20</v>
      </c>
      <c r="C591" s="7">
        <f>F585</f>
        <v>7.0000000000000007E-2</v>
      </c>
      <c r="D591" s="7">
        <f>ROUND((B591*C591*1000000/(B585*83.14)),0)</f>
        <v>1871</v>
      </c>
      <c r="E591" s="7">
        <f>G585</f>
        <v>9</v>
      </c>
      <c r="F591" s="12">
        <f>ROUND((83.14*G591/E591)*(1/1000000),3)</f>
        <v>1.7000000000000001E-2</v>
      </c>
      <c r="G591" s="7">
        <f>D591</f>
        <v>1871</v>
      </c>
      <c r="H591" s="17">
        <f>ROUND(D585*B585*8.314*(G591-D591)*(1/1000),3)</f>
        <v>0</v>
      </c>
      <c r="I591" s="17">
        <f>ROUND(C585*B585*8.314*(G591-D591)*(1/1000),3)</f>
        <v>0</v>
      </c>
      <c r="J591" s="17">
        <f>ROUND(B585*8.314*(1/1000)*G591*LN(F591/C591),1)</f>
        <v>-198.1</v>
      </c>
      <c r="K591" s="17">
        <f>J591</f>
        <v>-198.1</v>
      </c>
    </row>
    <row r="592" spans="1:11">
      <c r="B592" s="7"/>
      <c r="C592" s="7"/>
      <c r="D592" s="7"/>
      <c r="E592" s="7"/>
      <c r="F592" s="7"/>
      <c r="G592" s="7"/>
      <c r="H592" s="7"/>
      <c r="I592" s="7"/>
      <c r="J592" s="2"/>
      <c r="K592" s="2"/>
    </row>
    <row r="593" spans="1:11">
      <c r="A593" s="3" t="s">
        <v>60</v>
      </c>
      <c r="B593" s="1" t="s">
        <v>45</v>
      </c>
      <c r="C593" s="1" t="s">
        <v>44</v>
      </c>
      <c r="D593" s="6" t="s">
        <v>53</v>
      </c>
      <c r="E593" s="1" t="s">
        <v>43</v>
      </c>
      <c r="F593" s="5" t="s">
        <v>17</v>
      </c>
      <c r="G593" s="6" t="s">
        <v>54</v>
      </c>
      <c r="H593" s="15" t="s">
        <v>57</v>
      </c>
      <c r="I593" s="15" t="s">
        <v>56</v>
      </c>
      <c r="J593" s="18" t="s">
        <v>41</v>
      </c>
      <c r="K593" s="18" t="s">
        <v>55</v>
      </c>
    </row>
    <row r="594" spans="1:11">
      <c r="B594" s="7">
        <f>E585</f>
        <v>20</v>
      </c>
      <c r="C594" s="7">
        <f>F585</f>
        <v>7.0000000000000007E-2</v>
      </c>
      <c r="D594" s="7">
        <f>ROUND((B594*C594*1000000/(B585*83.14)),0)</f>
        <v>1871</v>
      </c>
      <c r="E594" s="7">
        <f>G585</f>
        <v>9</v>
      </c>
      <c r="F594" s="12">
        <f>ROUND(C585/D585,1)</f>
        <v>1.7</v>
      </c>
      <c r="G594" s="7">
        <f>ROUND(D594*(E594/B594)*((B594/E594)^(1/F594)),0)</f>
        <v>1347</v>
      </c>
      <c r="H594" s="17">
        <f>ROUND(D585*B585*8.314*(G594-D594)*(1/1000),1)</f>
        <v>-58.8</v>
      </c>
      <c r="I594" s="17">
        <f>ROUND(C585*B585*8.314*(G594-D594)*(1/1000),1)</f>
        <v>-98</v>
      </c>
      <c r="J594" s="17">
        <f>-H594</f>
        <v>58.8</v>
      </c>
      <c r="K594" s="17">
        <v>0</v>
      </c>
    </row>
    <row r="596" spans="1:11">
      <c r="A596" s="8" t="s">
        <v>72</v>
      </c>
    </row>
    <row r="597" spans="1:11">
      <c r="A597" s="1" t="s">
        <v>0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>
      <c r="A598" s="1" t="s">
        <v>1</v>
      </c>
      <c r="B598" s="1" t="s">
        <v>2</v>
      </c>
      <c r="C598" s="1" t="s">
        <v>3</v>
      </c>
      <c r="D598" s="1" t="s">
        <v>4</v>
      </c>
      <c r="E598" s="1" t="s">
        <v>28</v>
      </c>
      <c r="F598" s="1" t="s">
        <v>5</v>
      </c>
      <c r="G598" s="1" t="s">
        <v>27</v>
      </c>
      <c r="H598" s="1" t="s">
        <v>6</v>
      </c>
      <c r="I598" s="1"/>
      <c r="J598" s="2"/>
      <c r="K598" s="2"/>
    </row>
    <row r="599" spans="1:11">
      <c r="B599" s="1" t="s">
        <v>7</v>
      </c>
      <c r="C599" s="7">
        <v>5</v>
      </c>
      <c r="D599" s="7">
        <v>5</v>
      </c>
      <c r="E599" s="7">
        <v>254</v>
      </c>
      <c r="F599" s="7">
        <v>14</v>
      </c>
      <c r="G599" s="7">
        <v>285</v>
      </c>
      <c r="H599" s="7">
        <v>4.7</v>
      </c>
      <c r="I599" s="2"/>
      <c r="J599" s="2"/>
      <c r="K599" s="2"/>
    </row>
    <row r="600" spans="1:11"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>
      <c r="A601" s="1" t="s">
        <v>8</v>
      </c>
      <c r="B601" s="1" t="s">
        <v>28</v>
      </c>
      <c r="C601" s="1" t="s">
        <v>28</v>
      </c>
      <c r="D601" s="1" t="s">
        <v>29</v>
      </c>
      <c r="E601" s="1" t="s">
        <v>30</v>
      </c>
      <c r="F601" s="1" t="s">
        <v>31</v>
      </c>
      <c r="G601" s="1" t="s">
        <v>32</v>
      </c>
      <c r="H601" s="1" t="s">
        <v>62</v>
      </c>
      <c r="I601" s="1" t="s">
        <v>63</v>
      </c>
      <c r="J601" s="1" t="s">
        <v>33</v>
      </c>
      <c r="K601" s="1" t="s">
        <v>34</v>
      </c>
    </row>
    <row r="602" spans="1:11">
      <c r="B602" s="2">
        <f>E599</f>
        <v>254</v>
      </c>
      <c r="C602" s="2">
        <v>247.26</v>
      </c>
      <c r="D602" s="2">
        <v>1.864E-2</v>
      </c>
      <c r="E602" s="2">
        <v>1.863</v>
      </c>
      <c r="F602" s="2">
        <v>374.24</v>
      </c>
      <c r="G602" s="2">
        <v>1115.7</v>
      </c>
      <c r="H602" s="2">
        <v>375.09</v>
      </c>
      <c r="I602" s="2">
        <v>1201</v>
      </c>
      <c r="J602" s="2">
        <f>D605*C599</f>
        <v>9.35E-2</v>
      </c>
      <c r="K602" s="2">
        <f>E605*D599</f>
        <v>9.0815000000000001</v>
      </c>
    </row>
    <row r="603" spans="1:11">
      <c r="B603" s="2"/>
      <c r="C603" s="2">
        <v>261.64999999999998</v>
      </c>
      <c r="D603" s="2">
        <v>1.8710000000000001E-2</v>
      </c>
      <c r="E603" s="2">
        <v>1.7633000000000001</v>
      </c>
      <c r="F603" s="2">
        <v>379.61</v>
      </c>
      <c r="G603" s="2">
        <v>1116.2</v>
      </c>
      <c r="H603" s="2">
        <v>380.52</v>
      </c>
      <c r="I603" s="2">
        <v>1201.5999999999999</v>
      </c>
      <c r="J603" s="2"/>
      <c r="K603" s="2"/>
    </row>
    <row r="604" spans="1:11">
      <c r="B604" s="2"/>
      <c r="C604" s="2">
        <f t="shared" ref="C604:I604" si="18">C602-C603</f>
        <v>-14.389999999999986</v>
      </c>
      <c r="D604" s="2">
        <f t="shared" si="18"/>
        <v>-7.0000000000000617E-5</v>
      </c>
      <c r="E604" s="2">
        <f t="shared" si="18"/>
        <v>9.96999999999999E-2</v>
      </c>
      <c r="F604" s="2">
        <f t="shared" si="18"/>
        <v>-5.3700000000000045</v>
      </c>
      <c r="G604" s="2">
        <f t="shared" si="18"/>
        <v>-0.5</v>
      </c>
      <c r="H604" s="2">
        <f t="shared" si="18"/>
        <v>-5.4300000000000068</v>
      </c>
      <c r="I604" s="2">
        <f t="shared" si="18"/>
        <v>-0.59999999999990905</v>
      </c>
      <c r="J604" s="2"/>
      <c r="K604" s="2"/>
    </row>
    <row r="605" spans="1:11">
      <c r="B605" s="2"/>
      <c r="C605" s="2"/>
      <c r="D605" s="2">
        <f>ROUND(D602+(D604/C604)*(B602-C602),4)</f>
        <v>1.8700000000000001E-2</v>
      </c>
      <c r="E605" s="2">
        <f>ROUND(E602+(E604/C604)*(B602-C602),4)</f>
        <v>1.8163</v>
      </c>
      <c r="F605" s="2">
        <f>ROUND(F602+(F604/C604)*(B602-C602),2)</f>
        <v>376.76</v>
      </c>
      <c r="G605" s="2">
        <f>ROUND(G602+(G604/C604)*(B602-C602),1)</f>
        <v>1115.9000000000001</v>
      </c>
      <c r="H605" s="2">
        <f>ROUND(H602+(H604/C604)*(B602-C602),1)</f>
        <v>377.6</v>
      </c>
      <c r="I605" s="2">
        <f>ROUND(I602+(I604/C604)*(B602-C602),1)</f>
        <v>1201.3</v>
      </c>
      <c r="J605" s="2"/>
      <c r="K605" s="2"/>
    </row>
    <row r="606" spans="1:11"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>
      <c r="B607" s="1" t="s">
        <v>35</v>
      </c>
      <c r="C607" s="1" t="s">
        <v>36</v>
      </c>
      <c r="D607" s="1" t="s">
        <v>9</v>
      </c>
      <c r="E607" s="1" t="s">
        <v>37</v>
      </c>
      <c r="F607" s="1" t="s">
        <v>38</v>
      </c>
      <c r="G607" s="1" t="s">
        <v>10</v>
      </c>
      <c r="H607" s="1" t="s">
        <v>39</v>
      </c>
      <c r="I607" s="1" t="s">
        <v>40</v>
      </c>
      <c r="J607" s="21" t="str">
        <f>IF(I608&gt;H605,IF(I608&lt;I605,"vapor saturado","vapor recalentado"),"vapor saturado")</f>
        <v>vapor recalentado</v>
      </c>
      <c r="K607" s="22"/>
    </row>
    <row r="608" spans="1:11">
      <c r="B608" s="2">
        <f>J602+K602</f>
        <v>9.1750000000000007</v>
      </c>
      <c r="C608" s="2">
        <f>H599*B608</f>
        <v>43.122500000000002</v>
      </c>
      <c r="D608" s="2">
        <f>ROUND((D599/(C599+D599)),4)</f>
        <v>0.5</v>
      </c>
      <c r="E608" s="2">
        <f>ROUND((1-D608)*F605+G605*D608,2)</f>
        <v>746.33</v>
      </c>
      <c r="F608" s="2">
        <f>ROUND((C608/(C599+D599+F599)),4)</f>
        <v>1.7968</v>
      </c>
      <c r="G608" s="2">
        <f>ROUND(((F608-D605)/(E605-D605)),4)</f>
        <v>0.98919999999999997</v>
      </c>
      <c r="H608" s="2">
        <f>ROUND((1-G608)*F605+G605*G608,2)</f>
        <v>1107.92</v>
      </c>
      <c r="I608" s="2">
        <f>ROUND((((C599+D599)/F599)*(H608-E608)+H608),1)</f>
        <v>1366.2</v>
      </c>
      <c r="K608" s="4"/>
    </row>
    <row r="609" spans="1:11">
      <c r="B609" s="2"/>
      <c r="C609" s="2"/>
      <c r="D609" s="2"/>
      <c r="E609" s="2"/>
      <c r="F609" s="2"/>
      <c r="G609" s="2"/>
      <c r="H609" s="2"/>
      <c r="I609" s="4"/>
      <c r="J609" s="2"/>
      <c r="K609" s="2"/>
    </row>
    <row r="610" spans="1:11">
      <c r="B610" s="1" t="s">
        <v>11</v>
      </c>
      <c r="C610" s="1" t="s">
        <v>11</v>
      </c>
      <c r="D610" s="1" t="s">
        <v>12</v>
      </c>
      <c r="E610" s="18" t="s">
        <v>12</v>
      </c>
      <c r="F610" s="18" t="s">
        <v>13</v>
      </c>
      <c r="G610" s="18" t="s">
        <v>14</v>
      </c>
      <c r="H610" s="1"/>
      <c r="I610" s="1"/>
      <c r="J610" s="2"/>
      <c r="K610" s="2"/>
    </row>
    <row r="611" spans="1:11">
      <c r="B611" s="2">
        <f>I608</f>
        <v>1366.2</v>
      </c>
      <c r="C611" s="2">
        <v>1316.4</v>
      </c>
      <c r="D611" s="2">
        <v>600</v>
      </c>
      <c r="E611" s="17">
        <f>D614</f>
        <v>693</v>
      </c>
      <c r="F611" s="17">
        <f>ROUND((E611-32)/1.8,0)</f>
        <v>367</v>
      </c>
      <c r="G611" s="17">
        <f>ROUND(F611+273.15,0)</f>
        <v>640</v>
      </c>
      <c r="H611" s="2"/>
      <c r="I611" s="2"/>
      <c r="J611" s="2"/>
      <c r="K611" s="2"/>
    </row>
    <row r="612" spans="1:11">
      <c r="B612" s="2"/>
      <c r="C612" s="2">
        <v>1369.7</v>
      </c>
      <c r="D612" s="2">
        <v>700</v>
      </c>
      <c r="E612" s="2"/>
      <c r="F612" s="2"/>
      <c r="G612" s="2"/>
      <c r="H612" s="2"/>
      <c r="I612" s="2"/>
      <c r="J612" s="2"/>
      <c r="K612" s="2"/>
    </row>
    <row r="613" spans="1:11">
      <c r="B613" s="2"/>
      <c r="C613" s="2">
        <f>C611-C612</f>
        <v>-53.299999999999955</v>
      </c>
      <c r="D613" s="2">
        <f>D611-D612</f>
        <v>-100</v>
      </c>
      <c r="E613" s="2"/>
      <c r="F613" s="2"/>
      <c r="G613" s="2"/>
      <c r="H613" s="2"/>
      <c r="I613" s="2"/>
      <c r="J613" s="2"/>
      <c r="K613" s="2"/>
    </row>
    <row r="614" spans="1:11">
      <c r="B614" s="2"/>
      <c r="C614" s="2"/>
      <c r="D614" s="2">
        <f>ROUND(D611+(D613/C613)*(B611-C611),0)</f>
        <v>693</v>
      </c>
      <c r="E614" s="2"/>
      <c r="F614" s="2"/>
      <c r="G614" s="2"/>
      <c r="H614" s="2"/>
      <c r="I614" s="2"/>
      <c r="J614" s="2"/>
      <c r="K614" s="2"/>
    </row>
    <row r="615" spans="1:11"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>
      <c r="A616" s="1" t="s">
        <v>15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>
      <c r="A617" s="3" t="s">
        <v>1</v>
      </c>
      <c r="B617" s="6" t="s">
        <v>46</v>
      </c>
      <c r="C617" s="9" t="s">
        <v>47</v>
      </c>
      <c r="D617" s="9" t="s">
        <v>48</v>
      </c>
      <c r="E617" s="1" t="s">
        <v>45</v>
      </c>
      <c r="F617" s="1" t="s">
        <v>44</v>
      </c>
      <c r="G617" s="1" t="s">
        <v>43</v>
      </c>
      <c r="H617" s="14" t="s">
        <v>49</v>
      </c>
      <c r="I617" s="14" t="s">
        <v>49</v>
      </c>
      <c r="J617" s="14" t="s">
        <v>52</v>
      </c>
      <c r="K617" s="2"/>
    </row>
    <row r="618" spans="1:11">
      <c r="B618" s="20">
        <v>10</v>
      </c>
      <c r="C618" s="11">
        <v>3.5</v>
      </c>
      <c r="D618" s="11">
        <v>2.5</v>
      </c>
      <c r="E618" s="7">
        <v>25</v>
      </c>
      <c r="F618" s="12">
        <v>0.08</v>
      </c>
      <c r="G618" s="7">
        <v>10</v>
      </c>
      <c r="H618" s="13" t="s">
        <v>50</v>
      </c>
      <c r="I618" s="13" t="s">
        <v>51</v>
      </c>
      <c r="J618" s="13" t="s">
        <v>16</v>
      </c>
      <c r="K618" s="2"/>
    </row>
    <row r="619" spans="1:11">
      <c r="B619" s="7"/>
      <c r="C619" s="7"/>
      <c r="D619" s="7"/>
      <c r="E619" s="7"/>
      <c r="F619" s="10"/>
      <c r="G619" s="7"/>
      <c r="H619" s="10"/>
      <c r="I619" s="7"/>
      <c r="J619" s="2"/>
      <c r="K619" s="2"/>
    </row>
    <row r="620" spans="1:11">
      <c r="A620" s="3" t="s">
        <v>58</v>
      </c>
      <c r="B620" s="1" t="s">
        <v>45</v>
      </c>
      <c r="C620" s="1" t="s">
        <v>44</v>
      </c>
      <c r="D620" s="6" t="s">
        <v>53</v>
      </c>
      <c r="E620" s="1" t="s">
        <v>43</v>
      </c>
      <c r="F620" s="1" t="s">
        <v>42</v>
      </c>
      <c r="G620" s="6" t="s">
        <v>54</v>
      </c>
      <c r="H620" s="15" t="s">
        <v>57</v>
      </c>
      <c r="I620" s="15" t="s">
        <v>56</v>
      </c>
      <c r="J620" s="18" t="s">
        <v>41</v>
      </c>
      <c r="K620" s="18" t="s">
        <v>55</v>
      </c>
    </row>
    <row r="621" spans="1:11">
      <c r="B621" s="7">
        <f>E618</f>
        <v>25</v>
      </c>
      <c r="C621" s="7">
        <f>F618</f>
        <v>0.08</v>
      </c>
      <c r="D621" s="7">
        <f>ROUND((B621*C621*1000000/(B618*83.14)),0)</f>
        <v>2406</v>
      </c>
      <c r="E621" s="7">
        <f>G618</f>
        <v>10</v>
      </c>
      <c r="F621" s="12">
        <f>C621</f>
        <v>0.08</v>
      </c>
      <c r="G621" s="7">
        <f>ROUND((E621*F621*1000000/(B618*83.14)),0)</f>
        <v>962</v>
      </c>
      <c r="H621" s="16">
        <f>ROUND(D618*B618*8.314*(G621-D621)*(1/1000),1)</f>
        <v>-300.10000000000002</v>
      </c>
      <c r="I621" s="17">
        <f>ROUND(C618*B618*8.314*(G621-D621)*(1/1000),1)</f>
        <v>-420.2</v>
      </c>
      <c r="J621" s="17">
        <v>0</v>
      </c>
      <c r="K621" s="17">
        <f>H621</f>
        <v>-300.10000000000002</v>
      </c>
    </row>
    <row r="622" spans="1:11">
      <c r="B622" s="7"/>
      <c r="C622" s="7"/>
      <c r="D622" s="7"/>
      <c r="E622" s="7"/>
      <c r="F622" s="10"/>
      <c r="G622" s="7"/>
      <c r="H622" s="10"/>
      <c r="I622" s="7"/>
      <c r="J622" s="2"/>
      <c r="K622" s="2"/>
    </row>
    <row r="623" spans="1:11">
      <c r="A623" s="3" t="s">
        <v>59</v>
      </c>
      <c r="B623" s="1" t="s">
        <v>45</v>
      </c>
      <c r="C623" s="1" t="s">
        <v>44</v>
      </c>
      <c r="D623" s="6" t="s">
        <v>53</v>
      </c>
      <c r="E623" s="1" t="s">
        <v>43</v>
      </c>
      <c r="F623" s="1" t="s">
        <v>42</v>
      </c>
      <c r="G623" s="6" t="s">
        <v>54</v>
      </c>
      <c r="H623" s="15" t="s">
        <v>57</v>
      </c>
      <c r="I623" s="15" t="s">
        <v>56</v>
      </c>
      <c r="J623" s="18" t="s">
        <v>41</v>
      </c>
      <c r="K623" s="18" t="s">
        <v>55</v>
      </c>
    </row>
    <row r="624" spans="1:11">
      <c r="B624" s="7">
        <f>E618</f>
        <v>25</v>
      </c>
      <c r="C624" s="7">
        <f>F618</f>
        <v>0.08</v>
      </c>
      <c r="D624" s="7">
        <f>ROUND((B624*C624*1000000/(B618*83.14)),0)</f>
        <v>2406</v>
      </c>
      <c r="E624" s="7">
        <f>G618</f>
        <v>10</v>
      </c>
      <c r="F624" s="12">
        <f>ROUND((83.14*G624/E624)*(1/1000000),3)</f>
        <v>0.02</v>
      </c>
      <c r="G624" s="7">
        <f>D624</f>
        <v>2406</v>
      </c>
      <c r="H624" s="17">
        <f>ROUND(D618*B618*8.314*(G624-D624)*(1/1000),3)</f>
        <v>0</v>
      </c>
      <c r="I624" s="17">
        <f>ROUND(C618*B618*8.314*(G624-D624)*(1/1000),3)</f>
        <v>0</v>
      </c>
      <c r="J624" s="17">
        <f>ROUND(B618*8.314*(1/1000)*G624*LN(F624/C624),1)</f>
        <v>-277.3</v>
      </c>
      <c r="K624" s="17">
        <f>J624</f>
        <v>-277.3</v>
      </c>
    </row>
    <row r="625" spans="1:11">
      <c r="B625" s="7"/>
      <c r="C625" s="7"/>
      <c r="D625" s="7"/>
      <c r="E625" s="7"/>
      <c r="F625" s="7"/>
      <c r="G625" s="7"/>
      <c r="H625" s="7"/>
      <c r="I625" s="7"/>
      <c r="J625" s="2"/>
      <c r="K625" s="2"/>
    </row>
    <row r="626" spans="1:11">
      <c r="A626" s="3" t="s">
        <v>60</v>
      </c>
      <c r="B626" s="1" t="s">
        <v>45</v>
      </c>
      <c r="C626" s="1" t="s">
        <v>44</v>
      </c>
      <c r="D626" s="6" t="s">
        <v>53</v>
      </c>
      <c r="E626" s="1" t="s">
        <v>43</v>
      </c>
      <c r="F626" s="5" t="s">
        <v>17</v>
      </c>
      <c r="G626" s="6" t="s">
        <v>54</v>
      </c>
      <c r="H626" s="15" t="s">
        <v>57</v>
      </c>
      <c r="I626" s="15" t="s">
        <v>56</v>
      </c>
      <c r="J626" s="18" t="s">
        <v>41</v>
      </c>
      <c r="K626" s="18" t="s">
        <v>55</v>
      </c>
    </row>
    <row r="627" spans="1:11">
      <c r="B627" s="7">
        <f>E618</f>
        <v>25</v>
      </c>
      <c r="C627" s="7">
        <f>F618</f>
        <v>0.08</v>
      </c>
      <c r="D627" s="7">
        <f>ROUND((B627*C627*1000000/(B618*83.14)),0)</f>
        <v>2406</v>
      </c>
      <c r="E627" s="7">
        <f>G618</f>
        <v>10</v>
      </c>
      <c r="F627" s="12">
        <f>C618/D618</f>
        <v>1.4</v>
      </c>
      <c r="G627" s="7">
        <f>ROUND(D627*(E627/B627)*((B627/E627)^(1/F627)),0)</f>
        <v>1852</v>
      </c>
      <c r="H627" s="17">
        <f>ROUND(D618*B618*8.314*(G627-D627)*(1/1000),1)</f>
        <v>-115.1</v>
      </c>
      <c r="I627" s="17">
        <f>ROUND(C618*B618*8.314*(G627-D627)*(1/1000),1)</f>
        <v>-161.19999999999999</v>
      </c>
      <c r="J627" s="17">
        <f>-H627</f>
        <v>115.1</v>
      </c>
      <c r="K627" s="17">
        <v>0</v>
      </c>
    </row>
    <row r="629" spans="1:11">
      <c r="A629" s="8" t="s">
        <v>73</v>
      </c>
    </row>
    <row r="630" spans="1:11">
      <c r="A630" s="1" t="s">
        <v>0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>
      <c r="A631" s="1" t="s">
        <v>1</v>
      </c>
      <c r="B631" s="1" t="s">
        <v>2</v>
      </c>
      <c r="C631" s="1" t="s">
        <v>3</v>
      </c>
      <c r="D631" s="1" t="s">
        <v>4</v>
      </c>
      <c r="E631" s="1" t="s">
        <v>28</v>
      </c>
      <c r="F631" s="1" t="s">
        <v>5</v>
      </c>
      <c r="G631" s="1" t="s">
        <v>27</v>
      </c>
      <c r="H631" s="1" t="s">
        <v>6</v>
      </c>
      <c r="I631" s="1"/>
      <c r="J631" s="2"/>
      <c r="K631" s="2"/>
    </row>
    <row r="632" spans="1:11">
      <c r="B632" s="1" t="s">
        <v>7</v>
      </c>
      <c r="C632" s="7">
        <v>8</v>
      </c>
      <c r="D632" s="7">
        <v>5</v>
      </c>
      <c r="E632" s="7">
        <v>254</v>
      </c>
      <c r="F632" s="7">
        <v>14</v>
      </c>
      <c r="G632" s="7">
        <v>285</v>
      </c>
      <c r="H632" s="7">
        <v>4.7</v>
      </c>
      <c r="I632" s="2"/>
      <c r="J632" s="2"/>
      <c r="K632" s="2"/>
    </row>
    <row r="633" spans="1:11"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>
      <c r="A634" s="1" t="s">
        <v>8</v>
      </c>
      <c r="B634" s="1" t="s">
        <v>28</v>
      </c>
      <c r="C634" s="1" t="s">
        <v>28</v>
      </c>
      <c r="D634" s="1" t="s">
        <v>29</v>
      </c>
      <c r="E634" s="1" t="s">
        <v>30</v>
      </c>
      <c r="F634" s="1" t="s">
        <v>31</v>
      </c>
      <c r="G634" s="1" t="s">
        <v>32</v>
      </c>
      <c r="H634" s="1" t="s">
        <v>62</v>
      </c>
      <c r="I634" s="1" t="s">
        <v>63</v>
      </c>
      <c r="J634" s="1" t="s">
        <v>33</v>
      </c>
      <c r="K634" s="1" t="s">
        <v>34</v>
      </c>
    </row>
    <row r="635" spans="1:11">
      <c r="B635" s="2">
        <f>E632</f>
        <v>254</v>
      </c>
      <c r="C635" s="2">
        <v>247.26</v>
      </c>
      <c r="D635" s="2">
        <v>1.864E-2</v>
      </c>
      <c r="E635" s="2">
        <v>1.863</v>
      </c>
      <c r="F635" s="2">
        <v>374.24</v>
      </c>
      <c r="G635" s="2">
        <v>1115.7</v>
      </c>
      <c r="H635" s="2">
        <v>375.09</v>
      </c>
      <c r="I635" s="2">
        <v>1201</v>
      </c>
      <c r="J635" s="2">
        <f>D638*C632</f>
        <v>0.14960000000000001</v>
      </c>
      <c r="K635" s="2">
        <f>E638*D632</f>
        <v>9.0815000000000001</v>
      </c>
    </row>
    <row r="636" spans="1:11">
      <c r="B636" s="2"/>
      <c r="C636" s="2">
        <v>261.64999999999998</v>
      </c>
      <c r="D636" s="2">
        <v>1.8710000000000001E-2</v>
      </c>
      <c r="E636" s="2">
        <v>1.7633000000000001</v>
      </c>
      <c r="F636" s="2">
        <v>379.61</v>
      </c>
      <c r="G636" s="2">
        <v>1116.2</v>
      </c>
      <c r="H636" s="2">
        <v>380.52</v>
      </c>
      <c r="I636" s="2">
        <v>1201.5999999999999</v>
      </c>
      <c r="J636" s="2"/>
      <c r="K636" s="2"/>
    </row>
    <row r="637" spans="1:11">
      <c r="B637" s="2"/>
      <c r="C637" s="2">
        <f t="shared" ref="C637:I637" si="19">C635-C636</f>
        <v>-14.389999999999986</v>
      </c>
      <c r="D637" s="2">
        <f t="shared" si="19"/>
        <v>-7.0000000000000617E-5</v>
      </c>
      <c r="E637" s="2">
        <f t="shared" si="19"/>
        <v>9.96999999999999E-2</v>
      </c>
      <c r="F637" s="2">
        <f t="shared" si="19"/>
        <v>-5.3700000000000045</v>
      </c>
      <c r="G637" s="2">
        <f t="shared" si="19"/>
        <v>-0.5</v>
      </c>
      <c r="H637" s="2">
        <f t="shared" si="19"/>
        <v>-5.4300000000000068</v>
      </c>
      <c r="I637" s="2">
        <f t="shared" si="19"/>
        <v>-0.59999999999990905</v>
      </c>
      <c r="J637" s="2"/>
      <c r="K637" s="2"/>
    </row>
    <row r="638" spans="1:11">
      <c r="B638" s="2"/>
      <c r="C638" s="2"/>
      <c r="D638" s="2">
        <f>ROUND(D635+(D637/C637)*(B635-C635),4)</f>
        <v>1.8700000000000001E-2</v>
      </c>
      <c r="E638" s="2">
        <f>ROUND(E635+(E637/C637)*(B635-C635),4)</f>
        <v>1.8163</v>
      </c>
      <c r="F638" s="2">
        <f>ROUND(F635+(F637/C637)*(B635-C635),2)</f>
        <v>376.76</v>
      </c>
      <c r="G638" s="2">
        <f>ROUND(G635+(G637/C637)*(B635-C635),1)</f>
        <v>1115.9000000000001</v>
      </c>
      <c r="H638" s="2">
        <f>ROUND(H635+(H637/C637)*(B635-C635),1)</f>
        <v>377.6</v>
      </c>
      <c r="I638" s="2">
        <f>ROUND(I635+(I637/C637)*(B635-C635),1)</f>
        <v>1201.3</v>
      </c>
      <c r="J638" s="2"/>
      <c r="K638" s="2"/>
    </row>
    <row r="639" spans="1:11"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>
      <c r="B640" s="1" t="s">
        <v>35</v>
      </c>
      <c r="C640" s="1" t="s">
        <v>36</v>
      </c>
      <c r="D640" s="1" t="s">
        <v>9</v>
      </c>
      <c r="E640" s="1" t="s">
        <v>37</v>
      </c>
      <c r="F640" s="1" t="s">
        <v>38</v>
      </c>
      <c r="G640" s="1" t="s">
        <v>10</v>
      </c>
      <c r="H640" s="1" t="s">
        <v>39</v>
      </c>
      <c r="I640" s="1" t="s">
        <v>40</v>
      </c>
      <c r="J640" s="21" t="str">
        <f>IF(I641&gt;H638,IF(I641&lt;I638,"vapor saturado","vapor recalentado"),"vapor saturado")</f>
        <v>vapor recalentado</v>
      </c>
      <c r="K640" s="22"/>
    </row>
    <row r="641" spans="1:11">
      <c r="B641" s="2">
        <f>J635+K635</f>
        <v>9.2310999999999996</v>
      </c>
      <c r="C641" s="2">
        <f>H632*B641</f>
        <v>43.38617</v>
      </c>
      <c r="D641" s="2">
        <f>ROUND((D632/(C632+D632)),4)</f>
        <v>0.3846</v>
      </c>
      <c r="E641" s="2">
        <f>ROUND((1-D641)*F638+G638*D641,2)</f>
        <v>661.03</v>
      </c>
      <c r="F641" s="2">
        <f>ROUND((C641/(C632+D632+F632)),4)</f>
        <v>1.6069</v>
      </c>
      <c r="G641" s="2">
        <f>ROUND(((F641-D638)/(E638-D638)),4)</f>
        <v>0.88349999999999995</v>
      </c>
      <c r="H641" s="2">
        <f>ROUND((1-G641)*F638+G638*G641,2)</f>
        <v>1029.79</v>
      </c>
      <c r="I641" s="2">
        <f>ROUND((((C632+D632)/F632)*(H641-E641)+H641),1)</f>
        <v>1372.2</v>
      </c>
      <c r="K641" s="4"/>
    </row>
    <row r="642" spans="1:11">
      <c r="B642" s="2"/>
      <c r="C642" s="2"/>
      <c r="D642" s="2"/>
      <c r="E642" s="2"/>
      <c r="F642" s="2"/>
      <c r="G642" s="2"/>
      <c r="H642" s="2"/>
      <c r="I642" s="4"/>
      <c r="J642" s="2"/>
      <c r="K642" s="2"/>
    </row>
    <row r="643" spans="1:11">
      <c r="B643" s="1" t="s">
        <v>11</v>
      </c>
      <c r="C643" s="1" t="s">
        <v>11</v>
      </c>
      <c r="D643" s="1" t="s">
        <v>12</v>
      </c>
      <c r="E643" s="18" t="s">
        <v>12</v>
      </c>
      <c r="F643" s="18" t="s">
        <v>13</v>
      </c>
      <c r="G643" s="18" t="s">
        <v>14</v>
      </c>
      <c r="H643" s="1"/>
      <c r="I643" s="1"/>
      <c r="J643" s="2"/>
      <c r="K643" s="2"/>
    </row>
    <row r="644" spans="1:11">
      <c r="B644" s="2">
        <f>I641</f>
        <v>1372.2</v>
      </c>
      <c r="C644" s="2">
        <v>1369.7</v>
      </c>
      <c r="D644" s="2">
        <v>700</v>
      </c>
      <c r="E644" s="17">
        <f>D647</f>
        <v>705</v>
      </c>
      <c r="F644" s="17">
        <f>ROUND((E644-32)/1.8,0)</f>
        <v>374</v>
      </c>
      <c r="G644" s="17">
        <f>ROUND(F644+273.15,0)</f>
        <v>647</v>
      </c>
      <c r="H644" s="2"/>
      <c r="I644" s="2"/>
      <c r="J644" s="2"/>
      <c r="K644" s="2"/>
    </row>
    <row r="645" spans="1:11">
      <c r="B645" s="2"/>
      <c r="C645" s="2">
        <v>1421.9</v>
      </c>
      <c r="D645" s="2">
        <v>800</v>
      </c>
      <c r="E645" s="2"/>
      <c r="F645" s="2"/>
      <c r="G645" s="2"/>
      <c r="H645" s="2"/>
      <c r="I645" s="2"/>
      <c r="J645" s="2"/>
      <c r="K645" s="2"/>
    </row>
    <row r="646" spans="1:11">
      <c r="B646" s="2"/>
      <c r="C646" s="2">
        <f>C644-C645</f>
        <v>-52.200000000000045</v>
      </c>
      <c r="D646" s="2">
        <f>D644-D645</f>
        <v>-100</v>
      </c>
      <c r="E646" s="2"/>
      <c r="F646" s="2"/>
      <c r="G646" s="2"/>
      <c r="H646" s="2"/>
      <c r="I646" s="2"/>
      <c r="J646" s="2"/>
      <c r="K646" s="2"/>
    </row>
    <row r="647" spans="1:11">
      <c r="B647" s="2"/>
      <c r="C647" s="2"/>
      <c r="D647" s="2">
        <f>ROUND(D644+(D646/C646)*(B644-C644),0)</f>
        <v>705</v>
      </c>
      <c r="E647" s="2"/>
      <c r="F647" s="2"/>
      <c r="G647" s="2"/>
      <c r="H647" s="2"/>
      <c r="I647" s="2"/>
      <c r="J647" s="2"/>
      <c r="K647" s="2"/>
    </row>
    <row r="648" spans="1:11"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>
      <c r="A649" s="1" t="s">
        <v>15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>
      <c r="A650" s="3" t="s">
        <v>1</v>
      </c>
      <c r="B650" s="6" t="s">
        <v>46</v>
      </c>
      <c r="C650" s="9" t="s">
        <v>47</v>
      </c>
      <c r="D650" s="9" t="s">
        <v>48</v>
      </c>
      <c r="E650" s="1" t="s">
        <v>45</v>
      </c>
      <c r="F650" s="1" t="s">
        <v>44</v>
      </c>
      <c r="G650" s="1" t="s">
        <v>43</v>
      </c>
      <c r="H650" s="14" t="s">
        <v>49</v>
      </c>
      <c r="I650" s="14" t="s">
        <v>49</v>
      </c>
      <c r="J650" s="14" t="s">
        <v>52</v>
      </c>
      <c r="K650" s="2"/>
    </row>
    <row r="651" spans="1:11">
      <c r="B651" s="20">
        <v>11</v>
      </c>
      <c r="C651" s="11">
        <v>2.5</v>
      </c>
      <c r="D651" s="11">
        <v>1.5</v>
      </c>
      <c r="E651" s="7">
        <v>30</v>
      </c>
      <c r="F651" s="12">
        <v>0.09</v>
      </c>
      <c r="G651" s="7">
        <v>11</v>
      </c>
      <c r="H651" s="13" t="s">
        <v>50</v>
      </c>
      <c r="I651" s="13" t="s">
        <v>51</v>
      </c>
      <c r="J651" s="13" t="s">
        <v>16</v>
      </c>
      <c r="K651" s="2"/>
    </row>
    <row r="652" spans="1:11">
      <c r="B652" s="7"/>
      <c r="C652" s="7"/>
      <c r="D652" s="7"/>
      <c r="E652" s="7"/>
      <c r="F652" s="10"/>
      <c r="G652" s="7"/>
      <c r="H652" s="10"/>
      <c r="I652" s="7"/>
      <c r="J652" s="2"/>
      <c r="K652" s="2"/>
    </row>
    <row r="653" spans="1:11">
      <c r="A653" s="3" t="s">
        <v>58</v>
      </c>
      <c r="B653" s="1" t="s">
        <v>45</v>
      </c>
      <c r="C653" s="1" t="s">
        <v>44</v>
      </c>
      <c r="D653" s="6" t="s">
        <v>53</v>
      </c>
      <c r="E653" s="1" t="s">
        <v>43</v>
      </c>
      <c r="F653" s="1" t="s">
        <v>42</v>
      </c>
      <c r="G653" s="6" t="s">
        <v>54</v>
      </c>
      <c r="H653" s="15" t="s">
        <v>57</v>
      </c>
      <c r="I653" s="15" t="s">
        <v>56</v>
      </c>
      <c r="J653" s="18" t="s">
        <v>41</v>
      </c>
      <c r="K653" s="18" t="s">
        <v>55</v>
      </c>
    </row>
    <row r="654" spans="1:11">
      <c r="B654" s="7">
        <f>E651</f>
        <v>30</v>
      </c>
      <c r="C654" s="7">
        <f>F651</f>
        <v>0.09</v>
      </c>
      <c r="D654" s="7">
        <f>ROUND((B654*C654*1000000/(B651*83.14)),0)</f>
        <v>2952</v>
      </c>
      <c r="E654" s="7">
        <f>G651</f>
        <v>11</v>
      </c>
      <c r="F654" s="12">
        <f>C654</f>
        <v>0.09</v>
      </c>
      <c r="G654" s="7">
        <f>ROUND((E654*F654*1000000/(B651*83.14)),0)</f>
        <v>1083</v>
      </c>
      <c r="H654" s="16">
        <f>ROUND(D651*B651*8.314*(G654-D654)*(1/1000),1)</f>
        <v>-256.39999999999998</v>
      </c>
      <c r="I654" s="17">
        <f>ROUND(C651*B651*8.314*(G654-D654)*(1/1000),1)</f>
        <v>-427.3</v>
      </c>
      <c r="J654" s="17">
        <v>0</v>
      </c>
      <c r="K654" s="17">
        <f>H654</f>
        <v>-256.39999999999998</v>
      </c>
    </row>
    <row r="655" spans="1:11">
      <c r="B655" s="7"/>
      <c r="C655" s="7"/>
      <c r="D655" s="7"/>
      <c r="E655" s="7"/>
      <c r="F655" s="10"/>
      <c r="G655" s="7"/>
      <c r="H655" s="10"/>
      <c r="I655" s="7"/>
      <c r="J655" s="2"/>
      <c r="K655" s="2"/>
    </row>
    <row r="656" spans="1:11">
      <c r="A656" s="3" t="s">
        <v>59</v>
      </c>
      <c r="B656" s="1" t="s">
        <v>45</v>
      </c>
      <c r="C656" s="1" t="s">
        <v>44</v>
      </c>
      <c r="D656" s="6" t="s">
        <v>53</v>
      </c>
      <c r="E656" s="1" t="s">
        <v>43</v>
      </c>
      <c r="F656" s="1" t="s">
        <v>42</v>
      </c>
      <c r="G656" s="6" t="s">
        <v>54</v>
      </c>
      <c r="H656" s="15" t="s">
        <v>57</v>
      </c>
      <c r="I656" s="15" t="s">
        <v>56</v>
      </c>
      <c r="J656" s="18" t="s">
        <v>41</v>
      </c>
      <c r="K656" s="18" t="s">
        <v>55</v>
      </c>
    </row>
    <row r="657" spans="1:11">
      <c r="B657" s="7">
        <f>E651</f>
        <v>30</v>
      </c>
      <c r="C657" s="7">
        <f>F651</f>
        <v>0.09</v>
      </c>
      <c r="D657" s="7">
        <f>ROUND((B657*C657*1000000/(B651*83.14)),0)</f>
        <v>2952</v>
      </c>
      <c r="E657" s="7">
        <f>G651</f>
        <v>11</v>
      </c>
      <c r="F657" s="12">
        <f>ROUND((83.14*G657/E657)*(1/1000000),3)</f>
        <v>2.1999999999999999E-2</v>
      </c>
      <c r="G657" s="7">
        <f>D657</f>
        <v>2952</v>
      </c>
      <c r="H657" s="17">
        <f>ROUND(D651*B651*8.314*(G657-D657)*(1/1000),3)</f>
        <v>0</v>
      </c>
      <c r="I657" s="17">
        <f>ROUND(C651*B651*8.314*(G657-D657)*(1/1000),3)</f>
        <v>0</v>
      </c>
      <c r="J657" s="17">
        <f>ROUND(B651*8.314*(1/1000)*G657*LN(F657/C657),1)</f>
        <v>-380.3</v>
      </c>
      <c r="K657" s="17">
        <f>J657</f>
        <v>-380.3</v>
      </c>
    </row>
    <row r="658" spans="1:11">
      <c r="B658" s="7"/>
      <c r="C658" s="7"/>
      <c r="D658" s="7"/>
      <c r="E658" s="7"/>
      <c r="F658" s="7"/>
      <c r="G658" s="7"/>
      <c r="H658" s="7"/>
      <c r="I658" s="7"/>
      <c r="J658" s="2"/>
      <c r="K658" s="2"/>
    </row>
    <row r="659" spans="1:11">
      <c r="A659" s="3" t="s">
        <v>60</v>
      </c>
      <c r="B659" s="1" t="s">
        <v>45</v>
      </c>
      <c r="C659" s="1" t="s">
        <v>44</v>
      </c>
      <c r="D659" s="6" t="s">
        <v>53</v>
      </c>
      <c r="E659" s="1" t="s">
        <v>43</v>
      </c>
      <c r="F659" s="5" t="s">
        <v>17</v>
      </c>
      <c r="G659" s="6" t="s">
        <v>54</v>
      </c>
      <c r="H659" s="15" t="s">
        <v>57</v>
      </c>
      <c r="I659" s="15" t="s">
        <v>56</v>
      </c>
      <c r="J659" s="18" t="s">
        <v>41</v>
      </c>
      <c r="K659" s="18" t="s">
        <v>55</v>
      </c>
    </row>
    <row r="660" spans="1:11">
      <c r="B660" s="7">
        <f>E651</f>
        <v>30</v>
      </c>
      <c r="C660" s="7">
        <f>F651</f>
        <v>0.09</v>
      </c>
      <c r="D660" s="7">
        <f>ROUND((B660*C660*1000000/(B651*83.14)),0)</f>
        <v>2952</v>
      </c>
      <c r="E660" s="7">
        <f>G651</f>
        <v>11</v>
      </c>
      <c r="F660" s="12">
        <f>ROUND(C651/D651,1)</f>
        <v>1.7</v>
      </c>
      <c r="G660" s="7">
        <f>ROUND(D660*(E660/B660)*((B660/E660)^(1/F660)),0)</f>
        <v>1953</v>
      </c>
      <c r="H660" s="17">
        <f>ROUND(D651*B651*8.314*(G660-D660)*(1/1000),1)</f>
        <v>-137</v>
      </c>
      <c r="I660" s="17">
        <f>ROUND(C651*B651*8.314*(G660-D660)*(1/1000),1)</f>
        <v>-228.4</v>
      </c>
      <c r="J660" s="17">
        <f>-H660</f>
        <v>137</v>
      </c>
      <c r="K660" s="17">
        <v>0</v>
      </c>
    </row>
    <row r="662" spans="1:11">
      <c r="A662" s="8" t="s">
        <v>74</v>
      </c>
    </row>
    <row r="663" spans="1:11">
      <c r="A663" s="1" t="s">
        <v>0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>
      <c r="A664" s="1" t="s">
        <v>1</v>
      </c>
      <c r="B664" s="1" t="s">
        <v>2</v>
      </c>
      <c r="C664" s="1" t="s">
        <v>3</v>
      </c>
      <c r="D664" s="1" t="s">
        <v>4</v>
      </c>
      <c r="E664" s="1" t="s">
        <v>28</v>
      </c>
      <c r="F664" s="1" t="s">
        <v>5</v>
      </c>
      <c r="G664" s="1" t="s">
        <v>27</v>
      </c>
      <c r="H664" s="1" t="s">
        <v>6</v>
      </c>
      <c r="I664" s="1"/>
      <c r="J664" s="2"/>
      <c r="K664" s="2"/>
    </row>
    <row r="665" spans="1:11">
      <c r="B665" s="1" t="s">
        <v>7</v>
      </c>
      <c r="C665" s="7">
        <v>6</v>
      </c>
      <c r="D665" s="7">
        <v>6</v>
      </c>
      <c r="E665" s="7">
        <v>254</v>
      </c>
      <c r="F665" s="7">
        <v>14</v>
      </c>
      <c r="G665" s="7">
        <v>285</v>
      </c>
      <c r="H665" s="7">
        <v>4.7</v>
      </c>
      <c r="I665" s="2"/>
      <c r="J665" s="2"/>
      <c r="K665" s="2"/>
    </row>
    <row r="666" spans="1:11"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>
      <c r="A667" s="1" t="s">
        <v>8</v>
      </c>
      <c r="B667" s="1" t="s">
        <v>28</v>
      </c>
      <c r="C667" s="1" t="s">
        <v>28</v>
      </c>
      <c r="D667" s="1" t="s">
        <v>29</v>
      </c>
      <c r="E667" s="1" t="s">
        <v>30</v>
      </c>
      <c r="F667" s="1" t="s">
        <v>31</v>
      </c>
      <c r="G667" s="1" t="s">
        <v>32</v>
      </c>
      <c r="H667" s="1" t="s">
        <v>62</v>
      </c>
      <c r="I667" s="1" t="s">
        <v>63</v>
      </c>
      <c r="J667" s="1" t="s">
        <v>33</v>
      </c>
      <c r="K667" s="1" t="s">
        <v>34</v>
      </c>
    </row>
    <row r="668" spans="1:11">
      <c r="B668" s="2">
        <f>E665</f>
        <v>254</v>
      </c>
      <c r="C668" s="2">
        <v>247.26</v>
      </c>
      <c r="D668" s="2">
        <v>1.864E-2</v>
      </c>
      <c r="E668" s="2">
        <v>1.863</v>
      </c>
      <c r="F668" s="2">
        <v>374.24</v>
      </c>
      <c r="G668" s="2">
        <v>1115.7</v>
      </c>
      <c r="H668" s="2">
        <v>375.09</v>
      </c>
      <c r="I668" s="2">
        <v>1201</v>
      </c>
      <c r="J668" s="2">
        <f>D671*C665</f>
        <v>0.11220000000000001</v>
      </c>
      <c r="K668" s="2">
        <f>E671*D665</f>
        <v>10.8978</v>
      </c>
    </row>
    <row r="669" spans="1:11">
      <c r="B669" s="2"/>
      <c r="C669" s="2">
        <v>261.64999999999998</v>
      </c>
      <c r="D669" s="2">
        <v>1.8710000000000001E-2</v>
      </c>
      <c r="E669" s="2">
        <v>1.7633000000000001</v>
      </c>
      <c r="F669" s="2">
        <v>379.61</v>
      </c>
      <c r="G669" s="2">
        <v>1116.2</v>
      </c>
      <c r="H669" s="2">
        <v>380.52</v>
      </c>
      <c r="I669" s="2">
        <v>1201.5999999999999</v>
      </c>
      <c r="J669" s="2"/>
      <c r="K669" s="2"/>
    </row>
    <row r="670" spans="1:11">
      <c r="B670" s="2"/>
      <c r="C670" s="2">
        <f t="shared" ref="C670:I670" si="20">C668-C669</f>
        <v>-14.389999999999986</v>
      </c>
      <c r="D670" s="2">
        <f t="shared" si="20"/>
        <v>-7.0000000000000617E-5</v>
      </c>
      <c r="E670" s="2">
        <f t="shared" si="20"/>
        <v>9.96999999999999E-2</v>
      </c>
      <c r="F670" s="2">
        <f t="shared" si="20"/>
        <v>-5.3700000000000045</v>
      </c>
      <c r="G670" s="2">
        <f t="shared" si="20"/>
        <v>-0.5</v>
      </c>
      <c r="H670" s="2">
        <f t="shared" si="20"/>
        <v>-5.4300000000000068</v>
      </c>
      <c r="I670" s="2">
        <f t="shared" si="20"/>
        <v>-0.59999999999990905</v>
      </c>
      <c r="J670" s="2"/>
      <c r="K670" s="2"/>
    </row>
    <row r="671" spans="1:11">
      <c r="B671" s="2"/>
      <c r="C671" s="2"/>
      <c r="D671" s="2">
        <f>ROUND(D668+(D670/C670)*(B668-C668),4)</f>
        <v>1.8700000000000001E-2</v>
      </c>
      <c r="E671" s="2">
        <f>ROUND(E668+(E670/C670)*(B668-C668),4)</f>
        <v>1.8163</v>
      </c>
      <c r="F671" s="2">
        <f>ROUND(F668+(F670/C670)*(B668-C668),2)</f>
        <v>376.76</v>
      </c>
      <c r="G671" s="2">
        <f>ROUND(G668+(G670/C670)*(B668-C668),1)</f>
        <v>1115.9000000000001</v>
      </c>
      <c r="H671" s="2">
        <f>ROUND(H668+(H670/C670)*(B668-C668),1)</f>
        <v>377.6</v>
      </c>
      <c r="I671" s="2">
        <f>ROUND(I668+(I670/C670)*(B668-C668),1)</f>
        <v>1201.3</v>
      </c>
      <c r="J671" s="2"/>
      <c r="K671" s="2"/>
    </row>
    <row r="672" spans="1:11"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>
      <c r="B673" s="1" t="s">
        <v>35</v>
      </c>
      <c r="C673" s="1" t="s">
        <v>36</v>
      </c>
      <c r="D673" s="1" t="s">
        <v>9</v>
      </c>
      <c r="E673" s="1" t="s">
        <v>37</v>
      </c>
      <c r="F673" s="1" t="s">
        <v>38</v>
      </c>
      <c r="G673" s="1" t="s">
        <v>10</v>
      </c>
      <c r="H673" s="1" t="s">
        <v>39</v>
      </c>
      <c r="I673" s="1" t="s">
        <v>40</v>
      </c>
      <c r="J673" s="21" t="str">
        <f>IF(I674&gt;H671,IF(I674&lt;I671,"vapor saturado","vapor recalentado"),"vapor saturado")</f>
        <v>vapor recalentado</v>
      </c>
      <c r="K673" s="22"/>
    </row>
    <row r="674" spans="1:11">
      <c r="B674" s="2">
        <f>J668+K668</f>
        <v>11.01</v>
      </c>
      <c r="C674" s="2">
        <f>H665*B674</f>
        <v>51.747</v>
      </c>
      <c r="D674" s="2">
        <f>ROUND((D665/(C665+D665)),4)</f>
        <v>0.5</v>
      </c>
      <c r="E674" s="2">
        <f>ROUND((1-D674)*F671+G671*D674,2)</f>
        <v>746.33</v>
      </c>
      <c r="F674" s="2">
        <f>ROUND((C674/(C665+D665+F665)),4)</f>
        <v>1.9903</v>
      </c>
      <c r="G674" s="2">
        <f>ROUND(((F674-D671)/(E671-D671)),4)</f>
        <v>1.0968</v>
      </c>
      <c r="H674" s="2">
        <f>ROUND((1-G674)*F671+G671*G674,2)</f>
        <v>1187.45</v>
      </c>
      <c r="I674" s="2">
        <f>ROUND((((C665+D665)/F665)*(H674-E674)+H674),1)</f>
        <v>1565.6</v>
      </c>
      <c r="K674" s="4"/>
    </row>
    <row r="675" spans="1:11">
      <c r="B675" s="2"/>
      <c r="C675" s="2"/>
      <c r="D675" s="2"/>
      <c r="E675" s="2"/>
      <c r="F675" s="2"/>
      <c r="G675" s="2"/>
      <c r="H675" s="2"/>
      <c r="I675" s="4"/>
      <c r="J675" s="2"/>
      <c r="K675" s="2"/>
    </row>
    <row r="676" spans="1:11">
      <c r="B676" s="1" t="s">
        <v>11</v>
      </c>
      <c r="C676" s="1" t="s">
        <v>11</v>
      </c>
      <c r="D676" s="1" t="s">
        <v>12</v>
      </c>
      <c r="E676" s="18" t="s">
        <v>12</v>
      </c>
      <c r="F676" s="18" t="s">
        <v>13</v>
      </c>
      <c r="G676" s="18" t="s">
        <v>14</v>
      </c>
      <c r="H676" s="1"/>
      <c r="I676" s="1"/>
      <c r="J676" s="2"/>
      <c r="K676" s="2"/>
    </row>
    <row r="677" spans="1:11">
      <c r="B677" s="2">
        <f>I674</f>
        <v>1565.6</v>
      </c>
      <c r="C677" s="2">
        <v>1526.6</v>
      </c>
      <c r="D677" s="2">
        <v>1000</v>
      </c>
      <c r="E677" s="17">
        <f>D680</f>
        <v>1073</v>
      </c>
      <c r="F677" s="17">
        <f>ROUND((E677-32)/1.8,0)</f>
        <v>578</v>
      </c>
      <c r="G677" s="17">
        <f>ROUND(F677+273.15,0)</f>
        <v>851</v>
      </c>
      <c r="H677" s="2"/>
      <c r="I677" s="2"/>
      <c r="J677" s="2"/>
      <c r="K677" s="2"/>
    </row>
    <row r="678" spans="1:11">
      <c r="B678" s="2"/>
      <c r="C678" s="2">
        <v>1579.8</v>
      </c>
      <c r="D678" s="2">
        <v>1100</v>
      </c>
      <c r="E678" s="2"/>
      <c r="F678" s="2"/>
      <c r="G678" s="2"/>
      <c r="H678" s="2"/>
      <c r="I678" s="2"/>
      <c r="J678" s="2"/>
      <c r="K678" s="2"/>
    </row>
    <row r="679" spans="1:11">
      <c r="B679" s="2"/>
      <c r="C679" s="2">
        <f>C677-C678</f>
        <v>-53.200000000000045</v>
      </c>
      <c r="D679" s="2">
        <f>D677-D678</f>
        <v>-100</v>
      </c>
      <c r="E679" s="2"/>
      <c r="F679" s="2"/>
      <c r="G679" s="2"/>
      <c r="H679" s="2"/>
      <c r="I679" s="2"/>
      <c r="J679" s="2"/>
      <c r="K679" s="2"/>
    </row>
    <row r="680" spans="1:11">
      <c r="B680" s="2"/>
      <c r="C680" s="2"/>
      <c r="D680" s="2">
        <f>ROUND(D677+(D679/C679)*(B677-C677),0)</f>
        <v>1073</v>
      </c>
      <c r="E680" s="2"/>
      <c r="F680" s="2"/>
      <c r="G680" s="2"/>
      <c r="H680" s="2"/>
      <c r="I680" s="2"/>
      <c r="J680" s="2"/>
      <c r="K680" s="2"/>
    </row>
    <row r="681" spans="1:11"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>
      <c r="A682" s="1" t="s">
        <v>15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>
      <c r="A683" s="3" t="s">
        <v>1</v>
      </c>
      <c r="B683" s="6" t="s">
        <v>46</v>
      </c>
      <c r="C683" s="9" t="s">
        <v>47</v>
      </c>
      <c r="D683" s="9" t="s">
        <v>48</v>
      </c>
      <c r="E683" s="1" t="s">
        <v>45</v>
      </c>
      <c r="F683" s="1" t="s">
        <v>44</v>
      </c>
      <c r="G683" s="1" t="s">
        <v>43</v>
      </c>
      <c r="H683" s="14" t="s">
        <v>49</v>
      </c>
      <c r="I683" s="14" t="s">
        <v>49</v>
      </c>
      <c r="J683" s="14" t="s">
        <v>52</v>
      </c>
      <c r="K683" s="2"/>
    </row>
    <row r="684" spans="1:11">
      <c r="B684" s="20">
        <v>2</v>
      </c>
      <c r="C684" s="11">
        <v>3.5</v>
      </c>
      <c r="D684" s="11">
        <v>2.5</v>
      </c>
      <c r="E684" s="7">
        <v>15</v>
      </c>
      <c r="F684" s="12">
        <v>0.01</v>
      </c>
      <c r="G684" s="7">
        <v>2</v>
      </c>
      <c r="H684" s="13" t="s">
        <v>50</v>
      </c>
      <c r="I684" s="13" t="s">
        <v>51</v>
      </c>
      <c r="J684" s="13" t="s">
        <v>16</v>
      </c>
      <c r="K684" s="2"/>
    </row>
    <row r="685" spans="1:11">
      <c r="B685" s="7"/>
      <c r="C685" s="7"/>
      <c r="D685" s="7"/>
      <c r="E685" s="7"/>
      <c r="F685" s="10"/>
      <c r="G685" s="7"/>
      <c r="H685" s="10"/>
      <c r="I685" s="7"/>
      <c r="J685" s="2"/>
      <c r="K685" s="2"/>
    </row>
    <row r="686" spans="1:11">
      <c r="A686" s="3" t="s">
        <v>58</v>
      </c>
      <c r="B686" s="1" t="s">
        <v>45</v>
      </c>
      <c r="C686" s="1" t="s">
        <v>44</v>
      </c>
      <c r="D686" s="6" t="s">
        <v>53</v>
      </c>
      <c r="E686" s="1" t="s">
        <v>43</v>
      </c>
      <c r="F686" s="1" t="s">
        <v>42</v>
      </c>
      <c r="G686" s="6" t="s">
        <v>54</v>
      </c>
      <c r="H686" s="15" t="s">
        <v>57</v>
      </c>
      <c r="I686" s="15" t="s">
        <v>56</v>
      </c>
      <c r="J686" s="18" t="s">
        <v>41</v>
      </c>
      <c r="K686" s="18" t="s">
        <v>55</v>
      </c>
    </row>
    <row r="687" spans="1:11">
      <c r="B687" s="7">
        <f>E684</f>
        <v>15</v>
      </c>
      <c r="C687" s="7">
        <f>F684</f>
        <v>0.01</v>
      </c>
      <c r="D687" s="7">
        <f>ROUND((B687*C687*1000000/(B684*83.14)),0)</f>
        <v>902</v>
      </c>
      <c r="E687" s="7">
        <f>G684</f>
        <v>2</v>
      </c>
      <c r="F687" s="12">
        <f>C687</f>
        <v>0.01</v>
      </c>
      <c r="G687" s="7">
        <f>ROUND((E687*F687*1000000/(B684*83.14)),0)</f>
        <v>120</v>
      </c>
      <c r="H687" s="16">
        <f>ROUND(D684*B684*8.314*(G687-D687)*(1/1000),1)</f>
        <v>-32.5</v>
      </c>
      <c r="I687" s="17">
        <f>ROUND(C684*B684*8.314*(G687-D687)*(1/1000),1)</f>
        <v>-45.5</v>
      </c>
      <c r="J687" s="17">
        <v>0</v>
      </c>
      <c r="K687" s="17">
        <f>H687</f>
        <v>-32.5</v>
      </c>
    </row>
    <row r="688" spans="1:11">
      <c r="B688" s="7"/>
      <c r="C688" s="7"/>
      <c r="D688" s="7"/>
      <c r="E688" s="7"/>
      <c r="F688" s="10"/>
      <c r="G688" s="7"/>
      <c r="H688" s="10"/>
      <c r="I688" s="7"/>
      <c r="J688" s="2"/>
      <c r="K688" s="2"/>
    </row>
    <row r="689" spans="1:11">
      <c r="A689" s="3" t="s">
        <v>59</v>
      </c>
      <c r="B689" s="1" t="s">
        <v>45</v>
      </c>
      <c r="C689" s="1" t="s">
        <v>44</v>
      </c>
      <c r="D689" s="6" t="s">
        <v>53</v>
      </c>
      <c r="E689" s="1" t="s">
        <v>43</v>
      </c>
      <c r="F689" s="1" t="s">
        <v>42</v>
      </c>
      <c r="G689" s="6" t="s">
        <v>54</v>
      </c>
      <c r="H689" s="15" t="s">
        <v>57</v>
      </c>
      <c r="I689" s="15" t="s">
        <v>56</v>
      </c>
      <c r="J689" s="18" t="s">
        <v>41</v>
      </c>
      <c r="K689" s="18" t="s">
        <v>55</v>
      </c>
    </row>
    <row r="690" spans="1:11">
      <c r="B690" s="7">
        <f>E684</f>
        <v>15</v>
      </c>
      <c r="C690" s="7">
        <f>F684</f>
        <v>0.01</v>
      </c>
      <c r="D690" s="7">
        <f>ROUND((B690*C690*1000000/(B684*83.14)),0)</f>
        <v>902</v>
      </c>
      <c r="E690" s="7">
        <f>G684</f>
        <v>2</v>
      </c>
      <c r="F690" s="12">
        <f>ROUND((83.14*G690/E690)*(1/1000000),3)</f>
        <v>3.6999999999999998E-2</v>
      </c>
      <c r="G690" s="7">
        <f>D690</f>
        <v>902</v>
      </c>
      <c r="H690" s="17">
        <f>ROUND(D684*B684*8.314*(G690-D690)*(1/1000),3)</f>
        <v>0</v>
      </c>
      <c r="I690" s="17">
        <f>ROUND(C684*B684*8.314*(G690-D690)*(1/1000),3)</f>
        <v>0</v>
      </c>
      <c r="J690" s="17">
        <f>ROUND(B684*8.314*(1/1000)*G690*LN(F690/C690),1)</f>
        <v>19.600000000000001</v>
      </c>
      <c r="K690" s="17">
        <f>J690</f>
        <v>19.600000000000001</v>
      </c>
    </row>
    <row r="691" spans="1:11">
      <c r="B691" s="7"/>
      <c r="C691" s="7"/>
      <c r="D691" s="7"/>
      <c r="E691" s="7"/>
      <c r="F691" s="7"/>
      <c r="G691" s="7"/>
      <c r="H691" s="7"/>
      <c r="I691" s="7"/>
      <c r="J691" s="2"/>
      <c r="K691" s="2"/>
    </row>
    <row r="692" spans="1:11">
      <c r="A692" s="3" t="s">
        <v>60</v>
      </c>
      <c r="B692" s="1" t="s">
        <v>45</v>
      </c>
      <c r="C692" s="1" t="s">
        <v>44</v>
      </c>
      <c r="D692" s="6" t="s">
        <v>53</v>
      </c>
      <c r="E692" s="1" t="s">
        <v>43</v>
      </c>
      <c r="F692" s="5" t="s">
        <v>17</v>
      </c>
      <c r="G692" s="6" t="s">
        <v>54</v>
      </c>
      <c r="H692" s="15" t="s">
        <v>57</v>
      </c>
      <c r="I692" s="15" t="s">
        <v>56</v>
      </c>
      <c r="J692" s="18" t="s">
        <v>41</v>
      </c>
      <c r="K692" s="18" t="s">
        <v>55</v>
      </c>
    </row>
    <row r="693" spans="1:11">
      <c r="B693" s="7">
        <f>E684</f>
        <v>15</v>
      </c>
      <c r="C693" s="7">
        <f>F684</f>
        <v>0.01</v>
      </c>
      <c r="D693" s="7">
        <f>ROUND((B693*C693*1000000/(B684*83.14)),0)</f>
        <v>902</v>
      </c>
      <c r="E693" s="7">
        <f>G684</f>
        <v>2</v>
      </c>
      <c r="F693" s="12">
        <f>C684/D684</f>
        <v>1.4</v>
      </c>
      <c r="G693" s="7">
        <f>ROUND(D693*(E693/B693)*((B693/E693)^(1/F693)),0)</f>
        <v>507</v>
      </c>
      <c r="H693" s="17">
        <f>ROUND(D684*B684*8.314*(G693-D693)*(1/1000),1)</f>
        <v>-16.399999999999999</v>
      </c>
      <c r="I693" s="17">
        <f>ROUND(C684*B684*8.314*(G693-D693)*(1/1000),1)</f>
        <v>-23</v>
      </c>
      <c r="J693" s="17">
        <f>-H693</f>
        <v>16.399999999999999</v>
      </c>
      <c r="K693" s="17">
        <v>0</v>
      </c>
    </row>
    <row r="695" spans="1:11">
      <c r="A695" s="8" t="s">
        <v>75</v>
      </c>
    </row>
    <row r="696" spans="1:11">
      <c r="A696" s="1" t="s">
        <v>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>
      <c r="A697" s="1" t="s">
        <v>1</v>
      </c>
      <c r="B697" s="1" t="s">
        <v>2</v>
      </c>
      <c r="C697" s="1" t="s">
        <v>3</v>
      </c>
      <c r="D697" s="1" t="s">
        <v>4</v>
      </c>
      <c r="E697" s="1" t="s">
        <v>28</v>
      </c>
      <c r="F697" s="1" t="s">
        <v>5</v>
      </c>
      <c r="G697" s="1" t="s">
        <v>27</v>
      </c>
      <c r="H697" s="1" t="s">
        <v>6</v>
      </c>
      <c r="I697" s="1"/>
      <c r="J697" s="2"/>
      <c r="K697" s="2"/>
    </row>
    <row r="698" spans="1:11">
      <c r="B698" s="1" t="s">
        <v>7</v>
      </c>
      <c r="C698" s="7">
        <v>35</v>
      </c>
      <c r="D698" s="7">
        <v>6</v>
      </c>
      <c r="E698" s="7">
        <v>260</v>
      </c>
      <c r="F698" s="7">
        <v>20</v>
      </c>
      <c r="G698" s="7">
        <v>285</v>
      </c>
      <c r="H698" s="7">
        <v>4.7</v>
      </c>
      <c r="I698" s="2"/>
      <c r="J698" s="2"/>
      <c r="K698" s="2"/>
    </row>
    <row r="699" spans="1:11"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>
      <c r="A700" s="1" t="s">
        <v>8</v>
      </c>
      <c r="B700" s="1" t="s">
        <v>28</v>
      </c>
      <c r="C700" s="1" t="s">
        <v>28</v>
      </c>
      <c r="D700" s="1" t="s">
        <v>29</v>
      </c>
      <c r="E700" s="1" t="s">
        <v>30</v>
      </c>
      <c r="F700" s="1" t="s">
        <v>31</v>
      </c>
      <c r="G700" s="1" t="s">
        <v>32</v>
      </c>
      <c r="H700" s="1" t="s">
        <v>62</v>
      </c>
      <c r="I700" s="1" t="s">
        <v>63</v>
      </c>
      <c r="J700" s="1" t="s">
        <v>33</v>
      </c>
      <c r="K700" s="1" t="s">
        <v>34</v>
      </c>
    </row>
    <row r="701" spans="1:11">
      <c r="B701" s="2">
        <f>E698</f>
        <v>260</v>
      </c>
      <c r="C701" s="2">
        <v>247.26</v>
      </c>
      <c r="D701" s="2">
        <v>1.864E-2</v>
      </c>
      <c r="E701" s="2">
        <v>1.863</v>
      </c>
      <c r="F701" s="2">
        <v>374.24</v>
      </c>
      <c r="G701" s="2">
        <v>1115.7</v>
      </c>
      <c r="H701" s="2">
        <v>375.09</v>
      </c>
      <c r="I701" s="2">
        <v>1201</v>
      </c>
      <c r="J701" s="2">
        <f>D704*C698</f>
        <v>0.65450000000000008</v>
      </c>
      <c r="K701" s="2">
        <f>E704*D698</f>
        <v>10.648199999999999</v>
      </c>
    </row>
    <row r="702" spans="1:11">
      <c r="B702" s="2"/>
      <c r="C702" s="2">
        <v>261.64999999999998</v>
      </c>
      <c r="D702" s="2">
        <v>1.8710000000000001E-2</v>
      </c>
      <c r="E702" s="2">
        <v>1.7633000000000001</v>
      </c>
      <c r="F702" s="2">
        <v>379.61</v>
      </c>
      <c r="G702" s="2">
        <v>1116.2</v>
      </c>
      <c r="H702" s="2">
        <v>380.52</v>
      </c>
      <c r="I702" s="2">
        <v>1201.5999999999999</v>
      </c>
      <c r="J702" s="2"/>
      <c r="K702" s="2"/>
    </row>
    <row r="703" spans="1:11">
      <c r="B703" s="2"/>
      <c r="C703" s="2">
        <f t="shared" ref="C703:I703" si="21">C701-C702</f>
        <v>-14.389999999999986</v>
      </c>
      <c r="D703" s="2">
        <f t="shared" si="21"/>
        <v>-7.0000000000000617E-5</v>
      </c>
      <c r="E703" s="2">
        <f t="shared" si="21"/>
        <v>9.96999999999999E-2</v>
      </c>
      <c r="F703" s="2">
        <f t="shared" si="21"/>
        <v>-5.3700000000000045</v>
      </c>
      <c r="G703" s="2">
        <f t="shared" si="21"/>
        <v>-0.5</v>
      </c>
      <c r="H703" s="2">
        <f t="shared" si="21"/>
        <v>-5.4300000000000068</v>
      </c>
      <c r="I703" s="2">
        <f t="shared" si="21"/>
        <v>-0.59999999999990905</v>
      </c>
      <c r="J703" s="2"/>
      <c r="K703" s="2"/>
    </row>
    <row r="704" spans="1:11">
      <c r="B704" s="2"/>
      <c r="C704" s="2"/>
      <c r="D704" s="2">
        <f>ROUND(D701+(D703/C703)*(B701-C701),4)</f>
        <v>1.8700000000000001E-2</v>
      </c>
      <c r="E704" s="2">
        <f>ROUND(E701+(E703/C703)*(B701-C701),4)</f>
        <v>1.7746999999999999</v>
      </c>
      <c r="F704" s="2">
        <f>ROUND(F701+(F703/C703)*(B701-C701),2)</f>
        <v>378.99</v>
      </c>
      <c r="G704" s="2">
        <f>ROUND(G701+(G703/C703)*(B701-C701),1)</f>
        <v>1116.0999999999999</v>
      </c>
      <c r="H704" s="2">
        <f>ROUND(H701+(H703/C703)*(B701-C701),1)</f>
        <v>379.9</v>
      </c>
      <c r="I704" s="2">
        <f>ROUND(I701+(I703/C703)*(B701-C701),1)</f>
        <v>1201.5</v>
      </c>
      <c r="J704" s="2"/>
      <c r="K704" s="2"/>
    </row>
    <row r="705" spans="1:11"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>
      <c r="B706" s="1" t="s">
        <v>35</v>
      </c>
      <c r="C706" s="1" t="s">
        <v>36</v>
      </c>
      <c r="D706" s="1" t="s">
        <v>9</v>
      </c>
      <c r="E706" s="1" t="s">
        <v>37</v>
      </c>
      <c r="F706" s="1" t="s">
        <v>38</v>
      </c>
      <c r="G706" s="1" t="s">
        <v>10</v>
      </c>
      <c r="H706" s="1" t="s">
        <v>39</v>
      </c>
      <c r="I706" s="1" t="s">
        <v>40</v>
      </c>
      <c r="J706" s="21" t="str">
        <f>IF(I707&gt;H704,IF(I707&lt;I704,"vapor saturado","vapor recalentado"),"vapor saturado")</f>
        <v>vapor recalentado</v>
      </c>
      <c r="K706" s="22"/>
    </row>
    <row r="707" spans="1:11">
      <c r="B707" s="2">
        <f>J701+K701</f>
        <v>11.3027</v>
      </c>
      <c r="C707" s="2">
        <f>H698*B707</f>
        <v>53.122689999999999</v>
      </c>
      <c r="D707" s="2">
        <f>ROUND((D698/(C698+D698)),4)</f>
        <v>0.14630000000000001</v>
      </c>
      <c r="E707" s="2">
        <f>ROUND((1-D707)*F704+G704*D707,2)</f>
        <v>486.83</v>
      </c>
      <c r="F707" s="2">
        <f>ROUND((C707/(C698+D698+F698)),4)</f>
        <v>0.87090000000000001</v>
      </c>
      <c r="G707" s="2">
        <f>ROUND(((F707-D704)/(E704-D704)),4)</f>
        <v>0.48530000000000001</v>
      </c>
      <c r="H707" s="2">
        <f>ROUND((1-G707)*F704+G704*G707,2)</f>
        <v>736.71</v>
      </c>
      <c r="I707" s="2">
        <f>ROUND((((C698+D698)/F698)*(H707-E707)+H707),1)</f>
        <v>1249</v>
      </c>
      <c r="K707" s="4"/>
    </row>
    <row r="708" spans="1:11">
      <c r="B708" s="2"/>
      <c r="C708" s="2"/>
      <c r="D708" s="2"/>
      <c r="E708" s="2"/>
      <c r="F708" s="2"/>
      <c r="G708" s="2"/>
      <c r="H708" s="2"/>
      <c r="I708" s="4"/>
      <c r="J708" s="2"/>
      <c r="K708" s="2"/>
    </row>
    <row r="709" spans="1:11">
      <c r="B709" s="1" t="s">
        <v>11</v>
      </c>
      <c r="C709" s="1" t="s">
        <v>11</v>
      </c>
      <c r="D709" s="1" t="s">
        <v>12</v>
      </c>
      <c r="E709" s="18" t="s">
        <v>12</v>
      </c>
      <c r="F709" s="18" t="s">
        <v>13</v>
      </c>
      <c r="G709" s="18" t="s">
        <v>14</v>
      </c>
      <c r="H709" s="1"/>
      <c r="I709" s="1"/>
      <c r="J709" s="2"/>
      <c r="K709" s="2"/>
    </row>
    <row r="710" spans="1:11">
      <c r="B710" s="2">
        <f>I707</f>
        <v>1249</v>
      </c>
      <c r="C710" s="2">
        <v>1247.2</v>
      </c>
      <c r="D710" s="2">
        <v>480</v>
      </c>
      <c r="E710" s="17">
        <f>D713</f>
        <v>483</v>
      </c>
      <c r="F710" s="17">
        <f>ROUND((E710-32)/1.8,0)</f>
        <v>251</v>
      </c>
      <c r="G710" s="17">
        <f>ROUND(F710+273.15,0)</f>
        <v>524</v>
      </c>
      <c r="H710" s="2"/>
      <c r="I710" s="2"/>
      <c r="J710" s="2"/>
      <c r="K710" s="2"/>
    </row>
    <row r="711" spans="1:11">
      <c r="B711" s="2"/>
      <c r="C711" s="2">
        <v>1259.4000000000001</v>
      </c>
      <c r="D711" s="2">
        <v>500</v>
      </c>
      <c r="E711" s="2"/>
      <c r="F711" s="2"/>
      <c r="G711" s="2"/>
      <c r="H711" s="2"/>
      <c r="I711" s="2"/>
      <c r="J711" s="2"/>
      <c r="K711" s="2"/>
    </row>
    <row r="712" spans="1:11">
      <c r="B712" s="2"/>
      <c r="C712" s="2">
        <f>C710-C711</f>
        <v>-12.200000000000045</v>
      </c>
      <c r="D712" s="2">
        <f>D710-D711</f>
        <v>-20</v>
      </c>
      <c r="E712" s="2"/>
      <c r="F712" s="2"/>
      <c r="G712" s="2"/>
      <c r="H712" s="2"/>
      <c r="I712" s="2"/>
      <c r="J712" s="2"/>
      <c r="K712" s="2"/>
    </row>
    <row r="713" spans="1:11">
      <c r="B713" s="2"/>
      <c r="C713" s="2"/>
      <c r="D713" s="2">
        <f>ROUND(D710+(D712/C712)*(B710-C710),0)</f>
        <v>483</v>
      </c>
      <c r="E713" s="2"/>
      <c r="F713" s="2"/>
      <c r="G713" s="2"/>
      <c r="H713" s="2"/>
      <c r="I713" s="2"/>
      <c r="J713" s="2"/>
      <c r="K713" s="2"/>
    </row>
    <row r="714" spans="1:11"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>
      <c r="A715" s="1" t="s">
        <v>15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>
      <c r="A716" s="3" t="s">
        <v>1</v>
      </c>
      <c r="B716" s="6" t="s">
        <v>46</v>
      </c>
      <c r="C716" s="9" t="s">
        <v>47</v>
      </c>
      <c r="D716" s="9" t="s">
        <v>48</v>
      </c>
      <c r="E716" s="1" t="s">
        <v>45</v>
      </c>
      <c r="F716" s="1" t="s">
        <v>44</v>
      </c>
      <c r="G716" s="1" t="s">
        <v>43</v>
      </c>
      <c r="H716" s="14" t="s">
        <v>49</v>
      </c>
      <c r="I716" s="14" t="s">
        <v>49</v>
      </c>
      <c r="J716" s="14" t="s">
        <v>52</v>
      </c>
      <c r="K716" s="2"/>
    </row>
    <row r="717" spans="1:11">
      <c r="B717" s="20">
        <v>3</v>
      </c>
      <c r="C717" s="11">
        <v>2.5</v>
      </c>
      <c r="D717" s="11">
        <v>1.5</v>
      </c>
      <c r="E717" s="7">
        <v>20</v>
      </c>
      <c r="F717" s="12">
        <v>0.02</v>
      </c>
      <c r="G717" s="7">
        <v>3</v>
      </c>
      <c r="H717" s="13" t="s">
        <v>50</v>
      </c>
      <c r="I717" s="13" t="s">
        <v>51</v>
      </c>
      <c r="J717" s="13" t="s">
        <v>16</v>
      </c>
      <c r="K717" s="2"/>
    </row>
    <row r="718" spans="1:11">
      <c r="B718" s="7"/>
      <c r="C718" s="7"/>
      <c r="D718" s="7"/>
      <c r="E718" s="7"/>
      <c r="F718" s="10"/>
      <c r="G718" s="7"/>
      <c r="H718" s="10"/>
      <c r="I718" s="7"/>
      <c r="J718" s="2"/>
      <c r="K718" s="2"/>
    </row>
    <row r="719" spans="1:11">
      <c r="A719" s="3" t="s">
        <v>58</v>
      </c>
      <c r="B719" s="1" t="s">
        <v>45</v>
      </c>
      <c r="C719" s="1" t="s">
        <v>44</v>
      </c>
      <c r="D719" s="6" t="s">
        <v>53</v>
      </c>
      <c r="E719" s="1" t="s">
        <v>43</v>
      </c>
      <c r="F719" s="1" t="s">
        <v>42</v>
      </c>
      <c r="G719" s="6" t="s">
        <v>54</v>
      </c>
      <c r="H719" s="15" t="s">
        <v>57</v>
      </c>
      <c r="I719" s="15" t="s">
        <v>56</v>
      </c>
      <c r="J719" s="18" t="s">
        <v>41</v>
      </c>
      <c r="K719" s="18" t="s">
        <v>55</v>
      </c>
    </row>
    <row r="720" spans="1:11">
      <c r="B720" s="7">
        <f>E717</f>
        <v>20</v>
      </c>
      <c r="C720" s="7">
        <f>F717</f>
        <v>0.02</v>
      </c>
      <c r="D720" s="7">
        <f>ROUND((B720*C720*1000000/(B717*83.14)),0)</f>
        <v>1604</v>
      </c>
      <c r="E720" s="7">
        <f>G717</f>
        <v>3</v>
      </c>
      <c r="F720" s="12">
        <f>C720</f>
        <v>0.02</v>
      </c>
      <c r="G720" s="7">
        <f>ROUND((E720*F720*1000000/(B717*83.14)),0)</f>
        <v>241</v>
      </c>
      <c r="H720" s="16">
        <f>ROUND(D717*B717*8.314*(G720-D720)*(1/1000),1)</f>
        <v>-51</v>
      </c>
      <c r="I720" s="17">
        <f>ROUND(C717*B717*8.314*(G720-D720)*(1/1000),1)</f>
        <v>-85</v>
      </c>
      <c r="J720" s="17">
        <v>0</v>
      </c>
      <c r="K720" s="17">
        <f>H720</f>
        <v>-51</v>
      </c>
    </row>
    <row r="721" spans="1:11">
      <c r="B721" s="7"/>
      <c r="C721" s="7"/>
      <c r="D721" s="7"/>
      <c r="E721" s="7"/>
      <c r="F721" s="10"/>
      <c r="G721" s="7"/>
      <c r="H721" s="10"/>
      <c r="I721" s="7"/>
      <c r="J721" s="2"/>
      <c r="K721" s="2"/>
    </row>
    <row r="722" spans="1:11">
      <c r="A722" s="3" t="s">
        <v>59</v>
      </c>
      <c r="B722" s="1" t="s">
        <v>45</v>
      </c>
      <c r="C722" s="1" t="s">
        <v>44</v>
      </c>
      <c r="D722" s="6" t="s">
        <v>53</v>
      </c>
      <c r="E722" s="1" t="s">
        <v>43</v>
      </c>
      <c r="F722" s="1" t="s">
        <v>42</v>
      </c>
      <c r="G722" s="6" t="s">
        <v>54</v>
      </c>
      <c r="H722" s="15" t="s">
        <v>57</v>
      </c>
      <c r="I722" s="15" t="s">
        <v>56</v>
      </c>
      <c r="J722" s="18" t="s">
        <v>41</v>
      </c>
      <c r="K722" s="18" t="s">
        <v>55</v>
      </c>
    </row>
    <row r="723" spans="1:11">
      <c r="B723" s="7">
        <f>E717</f>
        <v>20</v>
      </c>
      <c r="C723" s="7">
        <f>F717</f>
        <v>0.02</v>
      </c>
      <c r="D723" s="7">
        <f>ROUND((B723*C723*1000000/(B717*83.14)),0)</f>
        <v>1604</v>
      </c>
      <c r="E723" s="7">
        <f>G717</f>
        <v>3</v>
      </c>
      <c r="F723" s="12">
        <f>ROUND((83.14*G723/E723)*(1/1000000),3)</f>
        <v>4.3999999999999997E-2</v>
      </c>
      <c r="G723" s="7">
        <f>D723</f>
        <v>1604</v>
      </c>
      <c r="H723" s="17">
        <f>ROUND(D717*B717*8.314*(G723-D723)*(1/1000),3)</f>
        <v>0</v>
      </c>
      <c r="I723" s="17">
        <f>ROUND(C717*B717*8.314*(G723-D723)*(1/1000),3)</f>
        <v>0</v>
      </c>
      <c r="J723" s="17">
        <f>ROUND(B717*8.314*(1/1000)*G723*LN(F723/C723),1)</f>
        <v>31.5</v>
      </c>
      <c r="K723" s="17">
        <f>J723</f>
        <v>31.5</v>
      </c>
    </row>
    <row r="724" spans="1:11">
      <c r="B724" s="7"/>
      <c r="C724" s="7"/>
      <c r="D724" s="7"/>
      <c r="E724" s="7"/>
      <c r="F724" s="7"/>
      <c r="G724" s="7"/>
      <c r="H724" s="7"/>
      <c r="I724" s="7"/>
      <c r="J724" s="2"/>
      <c r="K724" s="2"/>
    </row>
    <row r="725" spans="1:11">
      <c r="A725" s="3" t="s">
        <v>60</v>
      </c>
      <c r="B725" s="1" t="s">
        <v>45</v>
      </c>
      <c r="C725" s="1" t="s">
        <v>44</v>
      </c>
      <c r="D725" s="6" t="s">
        <v>53</v>
      </c>
      <c r="E725" s="1" t="s">
        <v>43</v>
      </c>
      <c r="F725" s="5" t="s">
        <v>17</v>
      </c>
      <c r="G725" s="6" t="s">
        <v>54</v>
      </c>
      <c r="H725" s="15" t="s">
        <v>57</v>
      </c>
      <c r="I725" s="15" t="s">
        <v>56</v>
      </c>
      <c r="J725" s="18" t="s">
        <v>41</v>
      </c>
      <c r="K725" s="18" t="s">
        <v>55</v>
      </c>
    </row>
    <row r="726" spans="1:11">
      <c r="B726" s="7">
        <f>E717</f>
        <v>20</v>
      </c>
      <c r="C726" s="7">
        <f>F717</f>
        <v>0.02</v>
      </c>
      <c r="D726" s="7">
        <f>ROUND((B726*C726*1000000/(B717*83.14)),0)</f>
        <v>1604</v>
      </c>
      <c r="E726" s="7">
        <f>G717</f>
        <v>3</v>
      </c>
      <c r="F726" s="12">
        <f>ROUND(C717/D717,1)</f>
        <v>1.7</v>
      </c>
      <c r="G726" s="7">
        <f>ROUND(D726*(E726/B726)*((B726/E726)^(1/F726)),0)</f>
        <v>734</v>
      </c>
      <c r="H726" s="17">
        <f>ROUND(D717*B717*8.314*(G726-D726)*(1/1000),1)</f>
        <v>-32.5</v>
      </c>
      <c r="I726" s="17">
        <f>ROUND(C717*B717*8.314*(G726-D726)*(1/1000),1)</f>
        <v>-54.2</v>
      </c>
      <c r="J726" s="17">
        <f>-H726</f>
        <v>32.5</v>
      </c>
      <c r="K726" s="17">
        <v>0</v>
      </c>
    </row>
    <row r="728" spans="1:11">
      <c r="A728" s="8" t="s">
        <v>76</v>
      </c>
    </row>
    <row r="729" spans="1:11">
      <c r="A729" s="1" t="s">
        <v>0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>
      <c r="A730" s="1" t="s">
        <v>1</v>
      </c>
      <c r="B730" s="1" t="s">
        <v>2</v>
      </c>
      <c r="C730" s="1" t="s">
        <v>3</v>
      </c>
      <c r="D730" s="1" t="s">
        <v>4</v>
      </c>
      <c r="E730" s="1" t="s">
        <v>28</v>
      </c>
      <c r="F730" s="1" t="s">
        <v>5</v>
      </c>
      <c r="G730" s="1" t="s">
        <v>27</v>
      </c>
      <c r="H730" s="1" t="s">
        <v>6</v>
      </c>
      <c r="I730" s="1"/>
      <c r="J730" s="2"/>
      <c r="K730" s="2"/>
    </row>
    <row r="731" spans="1:11">
      <c r="B731" s="1" t="s">
        <v>7</v>
      </c>
      <c r="C731" s="7">
        <v>20</v>
      </c>
      <c r="D731" s="7">
        <v>6</v>
      </c>
      <c r="E731" s="7">
        <v>260</v>
      </c>
      <c r="F731" s="7">
        <v>20</v>
      </c>
      <c r="G731" s="7">
        <v>285</v>
      </c>
      <c r="H731" s="7">
        <v>4.7</v>
      </c>
      <c r="I731" s="2"/>
      <c r="J731" s="2"/>
      <c r="K731" s="2"/>
    </row>
    <row r="732" spans="1:11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>
      <c r="A733" s="1" t="s">
        <v>8</v>
      </c>
      <c r="B733" s="1" t="s">
        <v>28</v>
      </c>
      <c r="C733" s="1" t="s">
        <v>28</v>
      </c>
      <c r="D733" s="1" t="s">
        <v>29</v>
      </c>
      <c r="E733" s="1" t="s">
        <v>30</v>
      </c>
      <c r="F733" s="1" t="s">
        <v>31</v>
      </c>
      <c r="G733" s="1" t="s">
        <v>32</v>
      </c>
      <c r="H733" s="1" t="s">
        <v>62</v>
      </c>
      <c r="I733" s="1" t="s">
        <v>63</v>
      </c>
      <c r="J733" s="1" t="s">
        <v>33</v>
      </c>
      <c r="K733" s="1" t="s">
        <v>34</v>
      </c>
    </row>
    <row r="734" spans="1:11">
      <c r="B734" s="2">
        <f>E731</f>
        <v>260</v>
      </c>
      <c r="C734" s="2">
        <v>247.26</v>
      </c>
      <c r="D734" s="2">
        <v>1.864E-2</v>
      </c>
      <c r="E734" s="2">
        <v>1.863</v>
      </c>
      <c r="F734" s="2">
        <v>374.24</v>
      </c>
      <c r="G734" s="2">
        <v>1115.7</v>
      </c>
      <c r="H734" s="2">
        <v>375.09</v>
      </c>
      <c r="I734" s="2">
        <v>1201</v>
      </c>
      <c r="J734" s="2">
        <f>D737*C731</f>
        <v>0.374</v>
      </c>
      <c r="K734" s="2">
        <f>E737*D731</f>
        <v>10.648199999999999</v>
      </c>
    </row>
    <row r="735" spans="1:11">
      <c r="B735" s="2"/>
      <c r="C735" s="2">
        <v>261.64999999999998</v>
      </c>
      <c r="D735" s="2">
        <v>1.8710000000000001E-2</v>
      </c>
      <c r="E735" s="2">
        <v>1.7633000000000001</v>
      </c>
      <c r="F735" s="2">
        <v>379.61</v>
      </c>
      <c r="G735" s="2">
        <v>1116.2</v>
      </c>
      <c r="H735" s="2">
        <v>380.52</v>
      </c>
      <c r="I735" s="2">
        <v>1201.5999999999999</v>
      </c>
      <c r="J735" s="2"/>
      <c r="K735" s="2"/>
    </row>
    <row r="736" spans="1:11">
      <c r="B736" s="2"/>
      <c r="C736" s="2">
        <f t="shared" ref="C736:I736" si="22">C734-C735</f>
        <v>-14.389999999999986</v>
      </c>
      <c r="D736" s="2">
        <f t="shared" si="22"/>
        <v>-7.0000000000000617E-5</v>
      </c>
      <c r="E736" s="2">
        <f t="shared" si="22"/>
        <v>9.96999999999999E-2</v>
      </c>
      <c r="F736" s="2">
        <f t="shared" si="22"/>
        <v>-5.3700000000000045</v>
      </c>
      <c r="G736" s="2">
        <f t="shared" si="22"/>
        <v>-0.5</v>
      </c>
      <c r="H736" s="2">
        <f t="shared" si="22"/>
        <v>-5.4300000000000068</v>
      </c>
      <c r="I736" s="2">
        <f t="shared" si="22"/>
        <v>-0.59999999999990905</v>
      </c>
      <c r="J736" s="2"/>
      <c r="K736" s="2"/>
    </row>
    <row r="737" spans="1:11">
      <c r="B737" s="2"/>
      <c r="C737" s="2"/>
      <c r="D737" s="2">
        <f>ROUND(D734+(D736/C736)*(B734-C734),4)</f>
        <v>1.8700000000000001E-2</v>
      </c>
      <c r="E737" s="2">
        <f>ROUND(E734+(E736/C736)*(B734-C734),4)</f>
        <v>1.7746999999999999</v>
      </c>
      <c r="F737" s="2">
        <f>ROUND(F734+(F736/C736)*(B734-C734),2)</f>
        <v>378.99</v>
      </c>
      <c r="G737" s="2">
        <f>ROUND(G734+(G736/C736)*(B734-C734),1)</f>
        <v>1116.0999999999999</v>
      </c>
      <c r="H737" s="2">
        <f>ROUND(H734+(H736/C736)*(B734-C734),1)</f>
        <v>379.9</v>
      </c>
      <c r="I737" s="2">
        <f>ROUND(I734+(I736/C736)*(B734-C734),1)</f>
        <v>1201.5</v>
      </c>
      <c r="J737" s="2"/>
      <c r="K737" s="2"/>
    </row>
    <row r="738" spans="1:11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>
      <c r="B739" s="1" t="s">
        <v>35</v>
      </c>
      <c r="C739" s="1" t="s">
        <v>36</v>
      </c>
      <c r="D739" s="1" t="s">
        <v>9</v>
      </c>
      <c r="E739" s="1" t="s">
        <v>37</v>
      </c>
      <c r="F739" s="1" t="s">
        <v>38</v>
      </c>
      <c r="G739" s="1" t="s">
        <v>10</v>
      </c>
      <c r="H739" s="1" t="s">
        <v>39</v>
      </c>
      <c r="I739" s="1" t="s">
        <v>40</v>
      </c>
      <c r="J739" s="21" t="str">
        <f>IF(I740&gt;H737,IF(I740&lt;I737,"vapor saturado","vapor recalentado"),"vapor saturado")</f>
        <v>vapor recalentado</v>
      </c>
      <c r="K739" s="22"/>
    </row>
    <row r="740" spans="1:11">
      <c r="B740" s="2">
        <f>J734+K734</f>
        <v>11.0222</v>
      </c>
      <c r="C740" s="2">
        <f>H731*B740</f>
        <v>51.804340000000003</v>
      </c>
      <c r="D740" s="2">
        <f>ROUND((D731/(C731+D731)),4)</f>
        <v>0.23080000000000001</v>
      </c>
      <c r="E740" s="2">
        <f>ROUND((1-D740)*F737+G737*D740,2)</f>
        <v>549.11</v>
      </c>
      <c r="F740" s="2">
        <f>ROUND((C740/(C731+D731+F731)),4)</f>
        <v>1.1262000000000001</v>
      </c>
      <c r="G740" s="2">
        <f>ROUND(((F740-D737)/(E737-D737)),4)</f>
        <v>0.63070000000000004</v>
      </c>
      <c r="H740" s="2">
        <f>ROUND((1-G740)*F737+G737*G740,2)</f>
        <v>843.89</v>
      </c>
      <c r="I740" s="2">
        <f>ROUND((((C731+D731)/F731)*(H740-E740)+H740),1)</f>
        <v>1227.0999999999999</v>
      </c>
      <c r="K740" s="4"/>
    </row>
    <row r="741" spans="1:11">
      <c r="B741" s="2"/>
      <c r="C741" s="2"/>
      <c r="D741" s="2"/>
      <c r="E741" s="2"/>
      <c r="F741" s="2"/>
      <c r="G741" s="2"/>
      <c r="H741" s="2"/>
      <c r="I741" s="4"/>
      <c r="J741" s="2"/>
      <c r="K741" s="2"/>
    </row>
    <row r="742" spans="1:11">
      <c r="B742" s="1" t="s">
        <v>11</v>
      </c>
      <c r="C742" s="1" t="s">
        <v>11</v>
      </c>
      <c r="D742" s="1" t="s">
        <v>12</v>
      </c>
      <c r="E742" s="18" t="s">
        <v>12</v>
      </c>
      <c r="F742" s="18" t="s">
        <v>13</v>
      </c>
      <c r="G742" s="18" t="s">
        <v>14</v>
      </c>
      <c r="H742" s="1"/>
      <c r="I742" s="1"/>
      <c r="J742" s="2"/>
      <c r="K742" s="2"/>
    </row>
    <row r="743" spans="1:11">
      <c r="B743" s="2">
        <f>I740</f>
        <v>1227.0999999999999</v>
      </c>
      <c r="C743" s="2">
        <v>1221.4000000000001</v>
      </c>
      <c r="D743" s="2">
        <v>440</v>
      </c>
      <c r="E743" s="17">
        <f>D746</f>
        <v>449</v>
      </c>
      <c r="F743" s="17">
        <f>ROUND((E743-32)/1.8,0)</f>
        <v>232</v>
      </c>
      <c r="G743" s="17">
        <f>ROUND(F743+273.15,0)</f>
        <v>505</v>
      </c>
      <c r="H743" s="2"/>
      <c r="I743" s="2"/>
      <c r="J743" s="2"/>
      <c r="K743" s="2"/>
    </row>
    <row r="744" spans="1:11">
      <c r="B744" s="2"/>
      <c r="C744" s="2">
        <v>1234.5999999999999</v>
      </c>
      <c r="D744" s="2">
        <v>460</v>
      </c>
      <c r="E744" s="2"/>
      <c r="F744" s="2"/>
      <c r="G744" s="2"/>
      <c r="H744" s="2"/>
      <c r="I744" s="2"/>
      <c r="J744" s="2"/>
      <c r="K744" s="2"/>
    </row>
    <row r="745" spans="1:11">
      <c r="B745" s="2"/>
      <c r="C745" s="2">
        <f>C743-C744</f>
        <v>-13.199999999999818</v>
      </c>
      <c r="D745" s="2">
        <f>D743-D744</f>
        <v>-20</v>
      </c>
      <c r="E745" s="2"/>
      <c r="F745" s="2"/>
      <c r="G745" s="2"/>
      <c r="H745" s="2"/>
      <c r="I745" s="2"/>
      <c r="J745" s="2"/>
      <c r="K745" s="2"/>
    </row>
    <row r="746" spans="1:11">
      <c r="B746" s="2"/>
      <c r="C746" s="2"/>
      <c r="D746" s="2">
        <f>ROUND(D743+(D745/C745)*(B743-C743),0)</f>
        <v>449</v>
      </c>
      <c r="E746" s="2"/>
      <c r="F746" s="2"/>
      <c r="G746" s="2"/>
      <c r="H746" s="2"/>
      <c r="I746" s="2"/>
      <c r="J746" s="2"/>
      <c r="K746" s="2"/>
    </row>
    <row r="747" spans="1:11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>
      <c r="A748" s="1" t="s">
        <v>15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>
      <c r="A749" s="3" t="s">
        <v>1</v>
      </c>
      <c r="B749" s="6" t="s">
        <v>46</v>
      </c>
      <c r="C749" s="9" t="s">
        <v>47</v>
      </c>
      <c r="D749" s="9" t="s">
        <v>48</v>
      </c>
      <c r="E749" s="1" t="s">
        <v>45</v>
      </c>
      <c r="F749" s="1" t="s">
        <v>44</v>
      </c>
      <c r="G749" s="1" t="s">
        <v>43</v>
      </c>
      <c r="H749" s="14" t="s">
        <v>49</v>
      </c>
      <c r="I749" s="14" t="s">
        <v>49</v>
      </c>
      <c r="J749" s="14" t="s">
        <v>52</v>
      </c>
      <c r="K749" s="2"/>
    </row>
    <row r="750" spans="1:11">
      <c r="B750" s="20">
        <v>4</v>
      </c>
      <c r="C750" s="11">
        <v>3.5</v>
      </c>
      <c r="D750" s="11">
        <v>2.5</v>
      </c>
      <c r="E750" s="7">
        <v>25</v>
      </c>
      <c r="F750" s="12">
        <v>0.03</v>
      </c>
      <c r="G750" s="7">
        <v>4</v>
      </c>
      <c r="H750" s="13" t="s">
        <v>50</v>
      </c>
      <c r="I750" s="13" t="s">
        <v>51</v>
      </c>
      <c r="J750" s="13" t="s">
        <v>16</v>
      </c>
      <c r="K750" s="2"/>
    </row>
    <row r="751" spans="1:11">
      <c r="B751" s="7"/>
      <c r="C751" s="7"/>
      <c r="D751" s="7"/>
      <c r="E751" s="7"/>
      <c r="F751" s="10"/>
      <c r="G751" s="7"/>
      <c r="H751" s="10"/>
      <c r="I751" s="7"/>
      <c r="J751" s="2"/>
      <c r="K751" s="2"/>
    </row>
    <row r="752" spans="1:11">
      <c r="A752" s="3" t="s">
        <v>58</v>
      </c>
      <c r="B752" s="1" t="s">
        <v>45</v>
      </c>
      <c r="C752" s="1" t="s">
        <v>44</v>
      </c>
      <c r="D752" s="6" t="s">
        <v>53</v>
      </c>
      <c r="E752" s="1" t="s">
        <v>43</v>
      </c>
      <c r="F752" s="1" t="s">
        <v>42</v>
      </c>
      <c r="G752" s="6" t="s">
        <v>54</v>
      </c>
      <c r="H752" s="15" t="s">
        <v>57</v>
      </c>
      <c r="I752" s="15" t="s">
        <v>56</v>
      </c>
      <c r="J752" s="18" t="s">
        <v>41</v>
      </c>
      <c r="K752" s="18" t="s">
        <v>55</v>
      </c>
    </row>
    <row r="753" spans="1:11">
      <c r="B753" s="7">
        <f>E750</f>
        <v>25</v>
      </c>
      <c r="C753" s="7">
        <f>F750</f>
        <v>0.03</v>
      </c>
      <c r="D753" s="7">
        <f>ROUND((B753*C753*1000000/(B750*83.14)),0)</f>
        <v>2255</v>
      </c>
      <c r="E753" s="7">
        <f>G750</f>
        <v>4</v>
      </c>
      <c r="F753" s="12">
        <f>C753</f>
        <v>0.03</v>
      </c>
      <c r="G753" s="7">
        <f>ROUND((E753*F753*1000000/(B750*83.14)),0)</f>
        <v>361</v>
      </c>
      <c r="H753" s="16">
        <f>ROUND(D750*B750*8.314*(G753-D753)*(1/1000),1)</f>
        <v>-157.5</v>
      </c>
      <c r="I753" s="17">
        <f>ROUND(C750*B750*8.314*(G753-D753)*(1/1000),1)</f>
        <v>-220.5</v>
      </c>
      <c r="J753" s="17">
        <v>0</v>
      </c>
      <c r="K753" s="17">
        <f>H753</f>
        <v>-157.5</v>
      </c>
    </row>
    <row r="754" spans="1:11">
      <c r="B754" s="7"/>
      <c r="C754" s="7"/>
      <c r="D754" s="7"/>
      <c r="E754" s="7"/>
      <c r="F754" s="10"/>
      <c r="G754" s="7"/>
      <c r="H754" s="10"/>
      <c r="I754" s="7"/>
      <c r="J754" s="2"/>
      <c r="K754" s="2"/>
    </row>
    <row r="755" spans="1:11">
      <c r="A755" s="3" t="s">
        <v>59</v>
      </c>
      <c r="B755" s="1" t="s">
        <v>45</v>
      </c>
      <c r="C755" s="1" t="s">
        <v>44</v>
      </c>
      <c r="D755" s="6" t="s">
        <v>53</v>
      </c>
      <c r="E755" s="1" t="s">
        <v>43</v>
      </c>
      <c r="F755" s="1" t="s">
        <v>42</v>
      </c>
      <c r="G755" s="6" t="s">
        <v>54</v>
      </c>
      <c r="H755" s="15" t="s">
        <v>57</v>
      </c>
      <c r="I755" s="15" t="s">
        <v>56</v>
      </c>
      <c r="J755" s="18" t="s">
        <v>41</v>
      </c>
      <c r="K755" s="18" t="s">
        <v>55</v>
      </c>
    </row>
    <row r="756" spans="1:11">
      <c r="B756" s="7">
        <f>E750</f>
        <v>25</v>
      </c>
      <c r="C756" s="7">
        <f>F750</f>
        <v>0.03</v>
      </c>
      <c r="D756" s="7">
        <f>ROUND((B756*C756*1000000/(B750*83.14)),0)</f>
        <v>2255</v>
      </c>
      <c r="E756" s="7">
        <f>G750</f>
        <v>4</v>
      </c>
      <c r="F756" s="12">
        <f>ROUND((83.14*G756/E756)*(1/1000000),3)</f>
        <v>4.7E-2</v>
      </c>
      <c r="G756" s="7">
        <f>D756</f>
        <v>2255</v>
      </c>
      <c r="H756" s="17">
        <f>ROUND(D750*B750*8.314*(G756-D756)*(1/1000),3)</f>
        <v>0</v>
      </c>
      <c r="I756" s="17">
        <f>ROUND(C750*B750*8.314*(G756-D756)*(1/1000),3)</f>
        <v>0</v>
      </c>
      <c r="J756" s="17">
        <f>ROUND(B750*8.314*(1/1000)*G756*LN(F756/C756),)</f>
        <v>34</v>
      </c>
      <c r="K756" s="17">
        <f>J756</f>
        <v>34</v>
      </c>
    </row>
    <row r="757" spans="1:11">
      <c r="B757" s="7"/>
      <c r="C757" s="7"/>
      <c r="D757" s="7"/>
      <c r="E757" s="7"/>
      <c r="F757" s="7"/>
      <c r="G757" s="7"/>
      <c r="H757" s="7"/>
      <c r="I757" s="7"/>
      <c r="J757" s="2"/>
      <c r="K757" s="2"/>
    </row>
    <row r="758" spans="1:11">
      <c r="A758" s="3" t="s">
        <v>60</v>
      </c>
      <c r="B758" s="1" t="s">
        <v>45</v>
      </c>
      <c r="C758" s="1" t="s">
        <v>44</v>
      </c>
      <c r="D758" s="6" t="s">
        <v>53</v>
      </c>
      <c r="E758" s="1" t="s">
        <v>43</v>
      </c>
      <c r="F758" s="5" t="s">
        <v>17</v>
      </c>
      <c r="G758" s="6" t="s">
        <v>54</v>
      </c>
      <c r="H758" s="15" t="s">
        <v>57</v>
      </c>
      <c r="I758" s="15" t="s">
        <v>56</v>
      </c>
      <c r="J758" s="18" t="s">
        <v>41</v>
      </c>
      <c r="K758" s="18" t="s">
        <v>55</v>
      </c>
    </row>
    <row r="759" spans="1:11">
      <c r="B759" s="7">
        <f>E750</f>
        <v>25</v>
      </c>
      <c r="C759" s="7">
        <f>F750</f>
        <v>0.03</v>
      </c>
      <c r="D759" s="7">
        <f>ROUND((B759*C759*1000000/(B750*83.14)),0)</f>
        <v>2255</v>
      </c>
      <c r="E759" s="7">
        <f>G750</f>
        <v>4</v>
      </c>
      <c r="F759" s="12">
        <f>C750/D750</f>
        <v>1.4</v>
      </c>
      <c r="G759" s="7">
        <f>ROUND(D759*(E759/B759)*((B759/E759)^(1/F759)),0)</f>
        <v>1336</v>
      </c>
      <c r="H759" s="17">
        <f>ROUND(D750*B750*8.314*(G759-D759)*(1/1000),)</f>
        <v>-76</v>
      </c>
      <c r="I759" s="17">
        <f>ROUND(C750*B750*8.314*(G759-D759)*(1/1000),1)</f>
        <v>-107</v>
      </c>
      <c r="J759" s="17">
        <f>-H759</f>
        <v>76</v>
      </c>
      <c r="K759" s="17">
        <v>0</v>
      </c>
    </row>
    <row r="761" spans="1:11">
      <c r="A761" s="8" t="s">
        <v>77</v>
      </c>
    </row>
    <row r="762" spans="1:11">
      <c r="A762" s="1" t="s">
        <v>0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>
      <c r="A763" s="1" t="s">
        <v>1</v>
      </c>
      <c r="B763" s="1" t="s">
        <v>2</v>
      </c>
      <c r="C763" s="1" t="s">
        <v>3</v>
      </c>
      <c r="D763" s="1" t="s">
        <v>4</v>
      </c>
      <c r="E763" s="1" t="s">
        <v>28</v>
      </c>
      <c r="F763" s="1" t="s">
        <v>5</v>
      </c>
      <c r="G763" s="1" t="s">
        <v>27</v>
      </c>
      <c r="H763" s="1" t="s">
        <v>6</v>
      </c>
      <c r="I763" s="1"/>
      <c r="J763" s="2"/>
      <c r="K763" s="2"/>
    </row>
    <row r="764" spans="1:11">
      <c r="B764" s="1" t="s">
        <v>7</v>
      </c>
      <c r="C764" s="7">
        <v>20</v>
      </c>
      <c r="D764" s="7">
        <v>6</v>
      </c>
      <c r="E764" s="7">
        <v>260</v>
      </c>
      <c r="F764" s="7">
        <v>18</v>
      </c>
      <c r="G764" s="7">
        <v>285</v>
      </c>
      <c r="H764" s="7">
        <v>4.7</v>
      </c>
      <c r="I764" s="2"/>
      <c r="J764" s="2"/>
      <c r="K764" s="2"/>
    </row>
    <row r="765" spans="1:11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>
      <c r="A766" s="1" t="s">
        <v>8</v>
      </c>
      <c r="B766" s="1" t="s">
        <v>28</v>
      </c>
      <c r="C766" s="1" t="s">
        <v>28</v>
      </c>
      <c r="D766" s="1" t="s">
        <v>29</v>
      </c>
      <c r="E766" s="1" t="s">
        <v>30</v>
      </c>
      <c r="F766" s="1" t="s">
        <v>31</v>
      </c>
      <c r="G766" s="1" t="s">
        <v>32</v>
      </c>
      <c r="H766" s="1" t="s">
        <v>62</v>
      </c>
      <c r="I766" s="1" t="s">
        <v>63</v>
      </c>
      <c r="J766" s="1" t="s">
        <v>33</v>
      </c>
      <c r="K766" s="1" t="s">
        <v>34</v>
      </c>
    </row>
    <row r="767" spans="1:11">
      <c r="B767" s="2">
        <f>E764</f>
        <v>260</v>
      </c>
      <c r="C767" s="2">
        <v>247.26</v>
      </c>
      <c r="D767" s="2">
        <v>1.864E-2</v>
      </c>
      <c r="E767" s="2">
        <v>1.863</v>
      </c>
      <c r="F767" s="2">
        <v>374.24</v>
      </c>
      <c r="G767" s="2">
        <v>1115.7</v>
      </c>
      <c r="H767" s="2">
        <v>375.09</v>
      </c>
      <c r="I767" s="2">
        <v>1201</v>
      </c>
      <c r="J767" s="2">
        <f>D770*C764</f>
        <v>0.374</v>
      </c>
      <c r="K767" s="2">
        <f>E770*D764</f>
        <v>10.648199999999999</v>
      </c>
    </row>
    <row r="768" spans="1:11">
      <c r="B768" s="2"/>
      <c r="C768" s="2">
        <v>261.64999999999998</v>
      </c>
      <c r="D768" s="2">
        <v>1.8710000000000001E-2</v>
      </c>
      <c r="E768" s="2">
        <v>1.7633000000000001</v>
      </c>
      <c r="F768" s="2">
        <v>379.61</v>
      </c>
      <c r="G768" s="2">
        <v>1116.2</v>
      </c>
      <c r="H768" s="2">
        <v>380.52</v>
      </c>
      <c r="I768" s="2">
        <v>1201.5999999999999</v>
      </c>
      <c r="J768" s="2"/>
      <c r="K768" s="2"/>
    </row>
    <row r="769" spans="1:11">
      <c r="B769" s="2"/>
      <c r="C769" s="2">
        <f t="shared" ref="C769:I769" si="23">C767-C768</f>
        <v>-14.389999999999986</v>
      </c>
      <c r="D769" s="2">
        <f t="shared" si="23"/>
        <v>-7.0000000000000617E-5</v>
      </c>
      <c r="E769" s="2">
        <f t="shared" si="23"/>
        <v>9.96999999999999E-2</v>
      </c>
      <c r="F769" s="2">
        <f t="shared" si="23"/>
        <v>-5.3700000000000045</v>
      </c>
      <c r="G769" s="2">
        <f t="shared" si="23"/>
        <v>-0.5</v>
      </c>
      <c r="H769" s="2">
        <f t="shared" si="23"/>
        <v>-5.4300000000000068</v>
      </c>
      <c r="I769" s="2">
        <f t="shared" si="23"/>
        <v>-0.59999999999990905</v>
      </c>
      <c r="J769" s="2"/>
      <c r="K769" s="2"/>
    </row>
    <row r="770" spans="1:11">
      <c r="B770" s="2"/>
      <c r="C770" s="2"/>
      <c r="D770" s="2">
        <f>ROUND(D767+(D769/C769)*(B767-C767),4)</f>
        <v>1.8700000000000001E-2</v>
      </c>
      <c r="E770" s="2">
        <f>ROUND(E767+(E769/C769)*(B767-C767),4)</f>
        <v>1.7746999999999999</v>
      </c>
      <c r="F770" s="2">
        <f>ROUND(F767+(F769/C769)*(B767-C767),2)</f>
        <v>378.99</v>
      </c>
      <c r="G770" s="2">
        <f>ROUND(G767+(G769/C769)*(B767-C767),1)</f>
        <v>1116.0999999999999</v>
      </c>
      <c r="H770" s="2">
        <f>ROUND(H767+(H769/C769)*(B767-C767),1)</f>
        <v>379.9</v>
      </c>
      <c r="I770" s="2">
        <f>ROUND(I767+(I769/C769)*(B767-C767),1)</f>
        <v>1201.5</v>
      </c>
      <c r="J770" s="2"/>
      <c r="K770" s="2"/>
    </row>
    <row r="771" spans="1:11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>
      <c r="B772" s="1" t="s">
        <v>35</v>
      </c>
      <c r="C772" s="1" t="s">
        <v>36</v>
      </c>
      <c r="D772" s="1" t="s">
        <v>9</v>
      </c>
      <c r="E772" s="1" t="s">
        <v>37</v>
      </c>
      <c r="F772" s="1" t="s">
        <v>38</v>
      </c>
      <c r="G772" s="1" t="s">
        <v>10</v>
      </c>
      <c r="H772" s="1" t="s">
        <v>39</v>
      </c>
      <c r="I772" s="1" t="s">
        <v>40</v>
      </c>
      <c r="J772" s="21" t="str">
        <f>IF(I773&gt;H770,IF(I773&lt;I770,"vapor saturado","vapor recalentado"),"vapor saturado")</f>
        <v>vapor recalentado</v>
      </c>
      <c r="K772" s="22"/>
    </row>
    <row r="773" spans="1:11">
      <c r="B773" s="2">
        <f>J767+K767</f>
        <v>11.0222</v>
      </c>
      <c r="C773" s="2">
        <f>H764*B773</f>
        <v>51.804340000000003</v>
      </c>
      <c r="D773" s="2">
        <f>ROUND((D764/(C764+D764)),4)</f>
        <v>0.23080000000000001</v>
      </c>
      <c r="E773" s="2">
        <f>ROUND((1-D773)*F770+G770*D773,2)</f>
        <v>549.11</v>
      </c>
      <c r="F773" s="2">
        <f>ROUND((C773/(C764+D764+F764)),4)</f>
        <v>1.1774</v>
      </c>
      <c r="G773" s="2">
        <f>ROUND(((F773-D770)/(E770-D770)),4)</f>
        <v>0.65990000000000004</v>
      </c>
      <c r="H773" s="2">
        <f>ROUND((1-G773)*F770+G770*G773,2)</f>
        <v>865.41</v>
      </c>
      <c r="I773" s="2">
        <f>ROUND((((C764+D764)/F764)*(H773-E773)+H773),1)</f>
        <v>1322.3</v>
      </c>
      <c r="K773" s="4"/>
    </row>
    <row r="774" spans="1:11">
      <c r="B774" s="2"/>
      <c r="C774" s="2"/>
      <c r="D774" s="2"/>
      <c r="E774" s="2"/>
      <c r="F774" s="2"/>
      <c r="G774" s="2"/>
      <c r="H774" s="2"/>
      <c r="I774" s="4"/>
      <c r="J774" s="2"/>
      <c r="K774" s="2"/>
    </row>
    <row r="775" spans="1:11">
      <c r="B775" s="1" t="s">
        <v>11</v>
      </c>
      <c r="C775" s="1" t="s">
        <v>11</v>
      </c>
      <c r="D775" s="1" t="s">
        <v>12</v>
      </c>
      <c r="E775" s="18" t="s">
        <v>12</v>
      </c>
      <c r="F775" s="18" t="s">
        <v>13</v>
      </c>
      <c r="G775" s="18" t="s">
        <v>14</v>
      </c>
      <c r="H775" s="1"/>
      <c r="I775" s="1"/>
      <c r="J775" s="2"/>
      <c r="K775" s="2"/>
    </row>
    <row r="776" spans="1:11">
      <c r="B776" s="2">
        <f>I773</f>
        <v>1322.3</v>
      </c>
      <c r="C776" s="2">
        <v>1316.4</v>
      </c>
      <c r="D776" s="2">
        <v>600</v>
      </c>
      <c r="E776" s="17">
        <f>D779</f>
        <v>611</v>
      </c>
      <c r="F776" s="17">
        <f>ROUND((E776-32)/1.8,0)</f>
        <v>322</v>
      </c>
      <c r="G776" s="17">
        <f>ROUND(F776+273.15,0)</f>
        <v>595</v>
      </c>
      <c r="H776" s="2"/>
      <c r="I776" s="2"/>
      <c r="J776" s="2"/>
      <c r="K776" s="2"/>
    </row>
    <row r="777" spans="1:11">
      <c r="B777" s="2"/>
      <c r="C777" s="2">
        <v>1369.7</v>
      </c>
      <c r="D777" s="2">
        <v>700</v>
      </c>
      <c r="E777" s="2"/>
      <c r="F777" s="2"/>
      <c r="G777" s="2"/>
      <c r="H777" s="2"/>
      <c r="I777" s="2"/>
      <c r="J777" s="2"/>
      <c r="K777" s="2"/>
    </row>
    <row r="778" spans="1:11">
      <c r="B778" s="2"/>
      <c r="C778" s="2">
        <f>C776-C777</f>
        <v>-53.299999999999955</v>
      </c>
      <c r="D778" s="2">
        <f>D776-D777</f>
        <v>-100</v>
      </c>
      <c r="E778" s="2"/>
      <c r="F778" s="2"/>
      <c r="G778" s="2"/>
      <c r="H778" s="2"/>
      <c r="I778" s="2"/>
      <c r="J778" s="2"/>
      <c r="K778" s="2"/>
    </row>
    <row r="779" spans="1:11">
      <c r="B779" s="2"/>
      <c r="C779" s="2"/>
      <c r="D779" s="2">
        <f>ROUND(D776+(D778/C778)*(B776-C776),0)</f>
        <v>611</v>
      </c>
      <c r="E779" s="2"/>
      <c r="F779" s="2"/>
      <c r="G779" s="2"/>
      <c r="H779" s="2"/>
      <c r="I779" s="2"/>
      <c r="J779" s="2"/>
      <c r="K779" s="2"/>
    </row>
    <row r="780" spans="1:11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>
      <c r="A781" s="1" t="s">
        <v>15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>
      <c r="A782" s="3" t="s">
        <v>1</v>
      </c>
      <c r="B782" s="6" t="s">
        <v>46</v>
      </c>
      <c r="C782" s="9" t="s">
        <v>47</v>
      </c>
      <c r="D782" s="9" t="s">
        <v>48</v>
      </c>
      <c r="E782" s="1" t="s">
        <v>45</v>
      </c>
      <c r="F782" s="1" t="s">
        <v>44</v>
      </c>
      <c r="G782" s="1" t="s">
        <v>43</v>
      </c>
      <c r="H782" s="14" t="s">
        <v>49</v>
      </c>
      <c r="I782" s="14" t="s">
        <v>49</v>
      </c>
      <c r="J782" s="14" t="s">
        <v>52</v>
      </c>
      <c r="K782" s="2"/>
    </row>
    <row r="783" spans="1:11">
      <c r="B783" s="20">
        <v>5</v>
      </c>
      <c r="C783" s="11">
        <v>2.5</v>
      </c>
      <c r="D783" s="11">
        <v>1.5</v>
      </c>
      <c r="E783" s="7">
        <v>30</v>
      </c>
      <c r="F783" s="12">
        <v>0.04</v>
      </c>
      <c r="G783" s="7">
        <v>5</v>
      </c>
      <c r="H783" s="13" t="s">
        <v>50</v>
      </c>
      <c r="I783" s="13" t="s">
        <v>51</v>
      </c>
      <c r="J783" s="13" t="s">
        <v>16</v>
      </c>
      <c r="K783" s="2"/>
    </row>
    <row r="784" spans="1:11">
      <c r="B784" s="7"/>
      <c r="C784" s="7"/>
      <c r="D784" s="7"/>
      <c r="E784" s="7"/>
      <c r="F784" s="10"/>
      <c r="G784" s="7"/>
      <c r="H784" s="10"/>
      <c r="I784" s="7"/>
      <c r="J784" s="2"/>
      <c r="K784" s="2"/>
    </row>
    <row r="785" spans="1:11">
      <c r="A785" s="3" t="s">
        <v>58</v>
      </c>
      <c r="B785" s="1" t="s">
        <v>45</v>
      </c>
      <c r="C785" s="1" t="s">
        <v>44</v>
      </c>
      <c r="D785" s="6" t="s">
        <v>53</v>
      </c>
      <c r="E785" s="1" t="s">
        <v>43</v>
      </c>
      <c r="F785" s="1" t="s">
        <v>42</v>
      </c>
      <c r="G785" s="6" t="s">
        <v>54</v>
      </c>
      <c r="H785" s="15" t="s">
        <v>57</v>
      </c>
      <c r="I785" s="15" t="s">
        <v>56</v>
      </c>
      <c r="J785" s="18" t="s">
        <v>41</v>
      </c>
      <c r="K785" s="18" t="s">
        <v>55</v>
      </c>
    </row>
    <row r="786" spans="1:11">
      <c r="B786" s="7">
        <f>E783</f>
        <v>30</v>
      </c>
      <c r="C786" s="7">
        <f>F783</f>
        <v>0.04</v>
      </c>
      <c r="D786" s="7">
        <f>ROUND((B786*C786*1000000/(B783*83.14)),0)</f>
        <v>2887</v>
      </c>
      <c r="E786" s="7">
        <f>G783</f>
        <v>5</v>
      </c>
      <c r="F786" s="12">
        <f>C786</f>
        <v>0.04</v>
      </c>
      <c r="G786" s="7">
        <f>ROUND((E786*F786*1000000/(B783*83.14)),0)</f>
        <v>481</v>
      </c>
      <c r="H786" s="16">
        <f>ROUND(D783*B783*8.314*(G786-D786)*(1/1000),1)</f>
        <v>-150</v>
      </c>
      <c r="I786" s="17">
        <f>ROUND(C783*B783*8.314*(G786-D786)*(1/1000),1)</f>
        <v>-250</v>
      </c>
      <c r="J786" s="17">
        <v>0</v>
      </c>
      <c r="K786" s="17">
        <f>H786</f>
        <v>-150</v>
      </c>
    </row>
    <row r="787" spans="1:11">
      <c r="B787" s="7"/>
      <c r="C787" s="7"/>
      <c r="D787" s="7"/>
      <c r="E787" s="7"/>
      <c r="F787" s="10"/>
      <c r="G787" s="7"/>
      <c r="H787" s="10"/>
      <c r="I787" s="7"/>
      <c r="J787" s="2"/>
      <c r="K787" s="2"/>
    </row>
    <row r="788" spans="1:11">
      <c r="A788" s="3" t="s">
        <v>59</v>
      </c>
      <c r="B788" s="1" t="s">
        <v>45</v>
      </c>
      <c r="C788" s="1" t="s">
        <v>44</v>
      </c>
      <c r="D788" s="6" t="s">
        <v>53</v>
      </c>
      <c r="E788" s="1" t="s">
        <v>43</v>
      </c>
      <c r="F788" s="1" t="s">
        <v>42</v>
      </c>
      <c r="G788" s="6" t="s">
        <v>54</v>
      </c>
      <c r="H788" s="15" t="s">
        <v>57</v>
      </c>
      <c r="I788" s="15" t="s">
        <v>56</v>
      </c>
      <c r="J788" s="18" t="s">
        <v>41</v>
      </c>
      <c r="K788" s="18" t="s">
        <v>55</v>
      </c>
    </row>
    <row r="789" spans="1:11">
      <c r="B789" s="7">
        <f>E783</f>
        <v>30</v>
      </c>
      <c r="C789" s="7">
        <f>F783</f>
        <v>0.04</v>
      </c>
      <c r="D789" s="7">
        <f>ROUND((B789*C789*1000000/(B783*83.14)),0)</f>
        <v>2887</v>
      </c>
      <c r="E789" s="7">
        <f>G783</f>
        <v>5</v>
      </c>
      <c r="F789" s="12">
        <f>ROUND((83.14*G789/E789)*(1/1000000),3)</f>
        <v>4.8000000000000001E-2</v>
      </c>
      <c r="G789" s="7">
        <f>D789</f>
        <v>2887</v>
      </c>
      <c r="H789" s="17">
        <f>ROUND(D783*B783*8.314*(G789-D789)*(1/1000),3)</f>
        <v>0</v>
      </c>
      <c r="I789" s="17">
        <f>ROUND(C783*B783*8.314*(G789-D789)*(1/1000),3)</f>
        <v>0</v>
      </c>
      <c r="J789" s="17">
        <f>ROUND(B783*8.314*(1/1000)*G789*LN(F789/C789),1)</f>
        <v>21.9</v>
      </c>
      <c r="K789" s="17">
        <f>J789</f>
        <v>21.9</v>
      </c>
    </row>
    <row r="790" spans="1:11">
      <c r="B790" s="7"/>
      <c r="C790" s="7"/>
      <c r="D790" s="7"/>
      <c r="E790" s="7"/>
      <c r="F790" s="7"/>
      <c r="G790" s="7"/>
      <c r="H790" s="7"/>
      <c r="I790" s="7"/>
      <c r="J790" s="2"/>
      <c r="K790" s="2"/>
    </row>
    <row r="791" spans="1:11">
      <c r="A791" s="3" t="s">
        <v>60</v>
      </c>
      <c r="B791" s="1" t="s">
        <v>45</v>
      </c>
      <c r="C791" s="1" t="s">
        <v>44</v>
      </c>
      <c r="D791" s="6" t="s">
        <v>53</v>
      </c>
      <c r="E791" s="1" t="s">
        <v>43</v>
      </c>
      <c r="F791" s="5" t="s">
        <v>17</v>
      </c>
      <c r="G791" s="6" t="s">
        <v>54</v>
      </c>
      <c r="H791" s="15" t="s">
        <v>57</v>
      </c>
      <c r="I791" s="15" t="s">
        <v>56</v>
      </c>
      <c r="J791" s="18" t="s">
        <v>41</v>
      </c>
      <c r="K791" s="18" t="s">
        <v>55</v>
      </c>
    </row>
    <row r="792" spans="1:11">
      <c r="B792" s="7">
        <f>E783</f>
        <v>30</v>
      </c>
      <c r="C792" s="7">
        <f>F783</f>
        <v>0.04</v>
      </c>
      <c r="D792" s="7">
        <f>ROUND((B792*C792*1000000/(B783*83.14)),0)</f>
        <v>2887</v>
      </c>
      <c r="E792" s="7">
        <f>G783</f>
        <v>5</v>
      </c>
      <c r="F792" s="12">
        <f>ROUND(C783/D783,1)</f>
        <v>1.7</v>
      </c>
      <c r="G792" s="7">
        <f>ROUND(D792*(E792/B792)*((B792/E792)^(1/F792)),0)</f>
        <v>1380</v>
      </c>
      <c r="H792" s="17">
        <f>ROUND(D783*B783*8.314*(G792-D792)*(1/1000),1)</f>
        <v>-94</v>
      </c>
      <c r="I792" s="17">
        <f>ROUND(C783*B783*8.314*(G792-D792)*(1/1000),1)</f>
        <v>-156.6</v>
      </c>
      <c r="J792" s="17">
        <f>-H792</f>
        <v>94</v>
      </c>
      <c r="K792" s="17">
        <v>0</v>
      </c>
    </row>
    <row r="794" spans="1:11">
      <c r="A794" s="8" t="s">
        <v>78</v>
      </c>
    </row>
    <row r="795" spans="1:11">
      <c r="A795" s="1" t="s">
        <v>0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>
      <c r="A796" s="1" t="s">
        <v>1</v>
      </c>
      <c r="B796" s="1" t="s">
        <v>2</v>
      </c>
      <c r="C796" s="1" t="s">
        <v>3</v>
      </c>
      <c r="D796" s="1" t="s">
        <v>4</v>
      </c>
      <c r="E796" s="1" t="s">
        <v>28</v>
      </c>
      <c r="F796" s="1" t="s">
        <v>5</v>
      </c>
      <c r="G796" s="1" t="s">
        <v>27</v>
      </c>
      <c r="H796" s="1" t="s">
        <v>6</v>
      </c>
      <c r="I796" s="1"/>
      <c r="J796" s="2"/>
      <c r="K796" s="2"/>
    </row>
    <row r="797" spans="1:11">
      <c r="B797" s="1" t="s">
        <v>7</v>
      </c>
      <c r="C797" s="7">
        <v>20</v>
      </c>
      <c r="D797" s="7">
        <v>6</v>
      </c>
      <c r="E797" s="7">
        <v>254</v>
      </c>
      <c r="F797" s="7">
        <v>14</v>
      </c>
      <c r="G797" s="7">
        <v>280</v>
      </c>
      <c r="H797" s="7">
        <v>4.7</v>
      </c>
      <c r="I797" s="2"/>
      <c r="J797" s="2"/>
      <c r="K797" s="2"/>
    </row>
    <row r="798" spans="1:11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>
      <c r="A799" s="1" t="s">
        <v>8</v>
      </c>
      <c r="B799" s="1" t="s">
        <v>28</v>
      </c>
      <c r="C799" s="1" t="s">
        <v>28</v>
      </c>
      <c r="D799" s="1" t="s">
        <v>29</v>
      </c>
      <c r="E799" s="1" t="s">
        <v>30</v>
      </c>
      <c r="F799" s="1" t="s">
        <v>31</v>
      </c>
      <c r="G799" s="1" t="s">
        <v>32</v>
      </c>
      <c r="H799" s="1" t="s">
        <v>62</v>
      </c>
      <c r="I799" s="1" t="s">
        <v>63</v>
      </c>
      <c r="J799" s="1" t="s">
        <v>33</v>
      </c>
      <c r="K799" s="1" t="s">
        <v>34</v>
      </c>
    </row>
    <row r="800" spans="1:11">
      <c r="B800" s="2">
        <f>E797</f>
        <v>254</v>
      </c>
      <c r="C800" s="2">
        <v>247.26</v>
      </c>
      <c r="D800" s="2">
        <v>1.864E-2</v>
      </c>
      <c r="E800" s="2">
        <v>1.863</v>
      </c>
      <c r="F800" s="2">
        <v>374.24</v>
      </c>
      <c r="G800" s="2">
        <v>1115.7</v>
      </c>
      <c r="H800" s="2">
        <v>375.09</v>
      </c>
      <c r="I800" s="2">
        <v>1201</v>
      </c>
      <c r="J800" s="2">
        <f>D803*C797</f>
        <v>0.374</v>
      </c>
      <c r="K800" s="2">
        <f>E803*D797</f>
        <v>10.8978</v>
      </c>
    </row>
    <row r="801" spans="1:11">
      <c r="B801" s="2"/>
      <c r="C801" s="2">
        <v>261.64999999999998</v>
      </c>
      <c r="D801" s="2">
        <v>1.8710000000000001E-2</v>
      </c>
      <c r="E801" s="2">
        <v>1.7633000000000001</v>
      </c>
      <c r="F801" s="2">
        <v>379.61</v>
      </c>
      <c r="G801" s="2">
        <v>1116.2</v>
      </c>
      <c r="H801" s="2">
        <v>380.52</v>
      </c>
      <c r="I801" s="2">
        <v>1201.5999999999999</v>
      </c>
      <c r="J801" s="2"/>
      <c r="K801" s="2"/>
    </row>
    <row r="802" spans="1:11">
      <c r="B802" s="2"/>
      <c r="C802" s="2">
        <f t="shared" ref="C802:I802" si="24">C800-C801</f>
        <v>-14.389999999999986</v>
      </c>
      <c r="D802" s="2">
        <f t="shared" si="24"/>
        <v>-7.0000000000000617E-5</v>
      </c>
      <c r="E802" s="2">
        <f t="shared" si="24"/>
        <v>9.96999999999999E-2</v>
      </c>
      <c r="F802" s="2">
        <f t="shared" si="24"/>
        <v>-5.3700000000000045</v>
      </c>
      <c r="G802" s="2">
        <f t="shared" si="24"/>
        <v>-0.5</v>
      </c>
      <c r="H802" s="2">
        <f t="shared" si="24"/>
        <v>-5.4300000000000068</v>
      </c>
      <c r="I802" s="2">
        <f t="shared" si="24"/>
        <v>-0.59999999999990905</v>
      </c>
      <c r="J802" s="2"/>
      <c r="K802" s="2"/>
    </row>
    <row r="803" spans="1:11">
      <c r="B803" s="2"/>
      <c r="C803" s="2"/>
      <c r="D803" s="2">
        <f>ROUND(D800+(D802/C802)*(B800-C800),4)</f>
        <v>1.8700000000000001E-2</v>
      </c>
      <c r="E803" s="2">
        <f>ROUND(E800+(E802/C802)*(B800-C800),4)</f>
        <v>1.8163</v>
      </c>
      <c r="F803" s="2">
        <f>ROUND(F800+(F802/C802)*(B800-C800),2)</f>
        <v>376.76</v>
      </c>
      <c r="G803" s="2">
        <f>ROUND(G800+(G802/C802)*(B800-C800),1)</f>
        <v>1115.9000000000001</v>
      </c>
      <c r="H803" s="2">
        <f>ROUND(H800+(H802/C802)*(B800-C800),1)</f>
        <v>377.6</v>
      </c>
      <c r="I803" s="2">
        <f>ROUND(I800+(I802/C802)*(B800-C800),1)</f>
        <v>1201.3</v>
      </c>
      <c r="J803" s="2"/>
      <c r="K803" s="2"/>
    </row>
    <row r="804" spans="1:11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>
      <c r="B805" s="1" t="s">
        <v>35</v>
      </c>
      <c r="C805" s="1" t="s">
        <v>36</v>
      </c>
      <c r="D805" s="1" t="s">
        <v>9</v>
      </c>
      <c r="E805" s="1" t="s">
        <v>37</v>
      </c>
      <c r="F805" s="1" t="s">
        <v>38</v>
      </c>
      <c r="G805" s="1" t="s">
        <v>10</v>
      </c>
      <c r="H805" s="1" t="s">
        <v>39</v>
      </c>
      <c r="I805" s="1" t="s">
        <v>40</v>
      </c>
      <c r="J805" s="21" t="str">
        <f>IF(I806&gt;H803,IF(I806&lt;I803,"vapor saturado","vapor recalentado"),"vapor saturado")</f>
        <v>vapor recalentado</v>
      </c>
      <c r="K805" s="22"/>
    </row>
    <row r="806" spans="1:11">
      <c r="B806" s="2">
        <f>J800+K800</f>
        <v>11.271800000000001</v>
      </c>
      <c r="C806" s="2">
        <f>H797*B806</f>
        <v>52.977460000000008</v>
      </c>
      <c r="D806" s="2">
        <f>ROUND((D797/(C797+D797)),4)</f>
        <v>0.23080000000000001</v>
      </c>
      <c r="E806" s="2">
        <f>ROUND((1-D806)*F803+G803*D806,2)</f>
        <v>547.35</v>
      </c>
      <c r="F806" s="2">
        <f>ROUND((C806/(C797+D797+F797)),4)</f>
        <v>1.3244</v>
      </c>
      <c r="G806" s="2">
        <f>ROUND(((F806-D803)/(E803-D803)),4)</f>
        <v>0.72640000000000005</v>
      </c>
      <c r="H806" s="2">
        <f>ROUND((1-G806)*F803+G803*G806,2)</f>
        <v>913.67</v>
      </c>
      <c r="I806" s="2">
        <f>ROUND((((C797+D797)/F797)*(H806-E806)+H806),1)</f>
        <v>1594</v>
      </c>
      <c r="K806" s="4"/>
    </row>
    <row r="807" spans="1:11">
      <c r="B807" s="2"/>
      <c r="C807" s="2"/>
      <c r="D807" s="2"/>
      <c r="E807" s="2"/>
      <c r="F807" s="2"/>
      <c r="G807" s="2"/>
      <c r="H807" s="2"/>
      <c r="I807" s="4"/>
      <c r="J807" s="2"/>
      <c r="K807" s="2"/>
    </row>
    <row r="808" spans="1:11">
      <c r="B808" s="1" t="s">
        <v>11</v>
      </c>
      <c r="C808" s="1" t="s">
        <v>11</v>
      </c>
      <c r="D808" s="1" t="s">
        <v>12</v>
      </c>
      <c r="E808" s="18" t="s">
        <v>12</v>
      </c>
      <c r="F808" s="18" t="s">
        <v>13</v>
      </c>
      <c r="G808" s="18" t="s">
        <v>14</v>
      </c>
      <c r="H808" s="1"/>
      <c r="I808" s="1"/>
      <c r="J808" s="2"/>
      <c r="K808" s="2"/>
    </row>
    <row r="809" spans="1:11">
      <c r="B809" s="2">
        <f>I806</f>
        <v>1594</v>
      </c>
      <c r="C809" s="2">
        <v>1579.9</v>
      </c>
      <c r="D809" s="2">
        <v>1100</v>
      </c>
      <c r="E809" s="17">
        <f>D812</f>
        <v>1126</v>
      </c>
      <c r="F809" s="17">
        <f>ROUND((E809-32)/1.8,0)</f>
        <v>608</v>
      </c>
      <c r="G809" s="17">
        <f>ROUND(F809+273.15,0)</f>
        <v>881</v>
      </c>
      <c r="H809" s="2"/>
      <c r="I809" s="2"/>
      <c r="J809" s="2"/>
      <c r="K809" s="2"/>
    </row>
    <row r="810" spans="1:11">
      <c r="B810" s="2"/>
      <c r="C810" s="2">
        <v>1633.8</v>
      </c>
      <c r="D810" s="2">
        <v>1200</v>
      </c>
      <c r="E810" s="2"/>
      <c r="F810" s="2"/>
      <c r="G810" s="2"/>
      <c r="H810" s="2"/>
      <c r="I810" s="2"/>
      <c r="J810" s="2"/>
      <c r="K810" s="2"/>
    </row>
    <row r="811" spans="1:11">
      <c r="B811" s="2"/>
      <c r="C811" s="2">
        <f>C809-C810</f>
        <v>-53.899999999999864</v>
      </c>
      <c r="D811" s="2">
        <f>D809-D810</f>
        <v>-100</v>
      </c>
      <c r="E811" s="2"/>
      <c r="F811" s="2"/>
      <c r="G811" s="2"/>
      <c r="H811" s="2"/>
      <c r="I811" s="2"/>
      <c r="J811" s="2"/>
      <c r="K811" s="2"/>
    </row>
    <row r="812" spans="1:11">
      <c r="B812" s="2"/>
      <c r="C812" s="2"/>
      <c r="D812" s="2">
        <f>ROUND(D809+(D811/C811)*(B809-C809),0)</f>
        <v>1126</v>
      </c>
      <c r="E812" s="2"/>
      <c r="F812" s="2"/>
      <c r="G812" s="2"/>
      <c r="H812" s="2"/>
      <c r="I812" s="2"/>
      <c r="J812" s="2"/>
      <c r="K812" s="2"/>
    </row>
    <row r="813" spans="1:11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>
      <c r="A814" s="1" t="s">
        <v>15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>
      <c r="A815" s="3" t="s">
        <v>1</v>
      </c>
      <c r="B815" s="6" t="s">
        <v>46</v>
      </c>
      <c r="C815" s="9" t="s">
        <v>47</v>
      </c>
      <c r="D815" s="9" t="s">
        <v>48</v>
      </c>
      <c r="E815" s="1" t="s">
        <v>45</v>
      </c>
      <c r="F815" s="1" t="s">
        <v>44</v>
      </c>
      <c r="G815" s="1" t="s">
        <v>43</v>
      </c>
      <c r="H815" s="14" t="s">
        <v>49</v>
      </c>
      <c r="I815" s="14" t="s">
        <v>49</v>
      </c>
      <c r="J815" s="14" t="s">
        <v>52</v>
      </c>
      <c r="K815" s="2"/>
    </row>
    <row r="816" spans="1:11">
      <c r="B816" s="20">
        <v>6</v>
      </c>
      <c r="C816" s="11">
        <v>3.5</v>
      </c>
      <c r="D816" s="11">
        <v>2.5</v>
      </c>
      <c r="E816" s="7">
        <v>35</v>
      </c>
      <c r="F816" s="12">
        <v>0.04</v>
      </c>
      <c r="G816" s="7">
        <v>6</v>
      </c>
      <c r="H816" s="13" t="s">
        <v>50</v>
      </c>
      <c r="I816" s="13" t="s">
        <v>51</v>
      </c>
      <c r="J816" s="13" t="s">
        <v>16</v>
      </c>
      <c r="K816" s="2"/>
    </row>
    <row r="817" spans="1:11">
      <c r="B817" s="7"/>
      <c r="C817" s="7"/>
      <c r="D817" s="7"/>
      <c r="E817" s="7"/>
      <c r="F817" s="10"/>
      <c r="G817" s="7"/>
      <c r="H817" s="10"/>
      <c r="I817" s="7"/>
      <c r="J817" s="2"/>
      <c r="K817" s="2"/>
    </row>
    <row r="818" spans="1:11">
      <c r="A818" s="3" t="s">
        <v>58</v>
      </c>
      <c r="B818" s="1" t="s">
        <v>45</v>
      </c>
      <c r="C818" s="1" t="s">
        <v>44</v>
      </c>
      <c r="D818" s="6" t="s">
        <v>53</v>
      </c>
      <c r="E818" s="1" t="s">
        <v>43</v>
      </c>
      <c r="F818" s="1" t="s">
        <v>42</v>
      </c>
      <c r="G818" s="6" t="s">
        <v>54</v>
      </c>
      <c r="H818" s="15" t="s">
        <v>57</v>
      </c>
      <c r="I818" s="15" t="s">
        <v>56</v>
      </c>
      <c r="J818" s="18" t="s">
        <v>41</v>
      </c>
      <c r="K818" s="18" t="s">
        <v>55</v>
      </c>
    </row>
    <row r="819" spans="1:11">
      <c r="B819" s="7">
        <f>E816</f>
        <v>35</v>
      </c>
      <c r="C819" s="7">
        <f>F816</f>
        <v>0.04</v>
      </c>
      <c r="D819" s="7">
        <f>ROUND((B819*C819*1000000/(B816*83.14)),0)</f>
        <v>2807</v>
      </c>
      <c r="E819" s="7">
        <f>G816</f>
        <v>6</v>
      </c>
      <c r="F819" s="12">
        <f>C819</f>
        <v>0.04</v>
      </c>
      <c r="G819" s="7">
        <f>ROUND((E819*F819*1000000/(B816*83.14)),0)</f>
        <v>481</v>
      </c>
      <c r="H819" s="16">
        <f>ROUND(D816*B816*8.314*(G819-D819)*(1/1000),1)</f>
        <v>-290.10000000000002</v>
      </c>
      <c r="I819" s="17">
        <f>ROUND(C816*B816*8.314*(G819-D819)*(1/1000),1)</f>
        <v>-406.1</v>
      </c>
      <c r="J819" s="17">
        <v>0</v>
      </c>
      <c r="K819" s="17">
        <f>H819</f>
        <v>-290.10000000000002</v>
      </c>
    </row>
    <row r="820" spans="1:11">
      <c r="B820" s="7"/>
      <c r="C820" s="7"/>
      <c r="D820" s="7"/>
      <c r="E820" s="7"/>
      <c r="F820" s="10"/>
      <c r="G820" s="7"/>
      <c r="H820" s="10"/>
      <c r="I820" s="7"/>
      <c r="J820" s="2"/>
      <c r="K820" s="2"/>
    </row>
    <row r="821" spans="1:11">
      <c r="A821" s="3" t="s">
        <v>59</v>
      </c>
      <c r="B821" s="1" t="s">
        <v>45</v>
      </c>
      <c r="C821" s="1" t="s">
        <v>44</v>
      </c>
      <c r="D821" s="6" t="s">
        <v>53</v>
      </c>
      <c r="E821" s="1" t="s">
        <v>43</v>
      </c>
      <c r="F821" s="1" t="s">
        <v>42</v>
      </c>
      <c r="G821" s="6" t="s">
        <v>54</v>
      </c>
      <c r="H821" s="15" t="s">
        <v>57</v>
      </c>
      <c r="I821" s="15" t="s">
        <v>56</v>
      </c>
      <c r="J821" s="18" t="s">
        <v>41</v>
      </c>
      <c r="K821" s="18" t="s">
        <v>55</v>
      </c>
    </row>
    <row r="822" spans="1:11">
      <c r="B822" s="7">
        <f>E816</f>
        <v>35</v>
      </c>
      <c r="C822" s="7">
        <f>F816</f>
        <v>0.04</v>
      </c>
      <c r="D822" s="7">
        <f>ROUND((B822*C822*1000000/(B816*83.14)),0)</f>
        <v>2807</v>
      </c>
      <c r="E822" s="7">
        <f>G816</f>
        <v>6</v>
      </c>
      <c r="F822" s="12">
        <f>ROUND((83.14*G822/E822)*(1/1000000),3)</f>
        <v>3.9E-2</v>
      </c>
      <c r="G822" s="7">
        <f>D822</f>
        <v>2807</v>
      </c>
      <c r="H822" s="17">
        <f>ROUND(D816*B816*8.314*(G822-D822)*(1/1000),3)</f>
        <v>0</v>
      </c>
      <c r="I822" s="17">
        <f>ROUND(C816*B816*8.314*(G822-D822)*(1/1000),3)</f>
        <v>0</v>
      </c>
      <c r="J822" s="17">
        <f>ROUND(B816*8.314*(1/1000)*G822*LN(F822/C822),1)</f>
        <v>-3.5</v>
      </c>
      <c r="K822" s="17">
        <f>J822</f>
        <v>-3.5</v>
      </c>
    </row>
    <row r="823" spans="1:11">
      <c r="B823" s="7"/>
      <c r="C823" s="7"/>
      <c r="D823" s="7"/>
      <c r="E823" s="7"/>
      <c r="F823" s="7"/>
      <c r="G823" s="7"/>
      <c r="H823" s="7"/>
      <c r="I823" s="7"/>
      <c r="J823" s="2"/>
      <c r="K823" s="2"/>
    </row>
    <row r="824" spans="1:11">
      <c r="A824" s="3" t="s">
        <v>60</v>
      </c>
      <c r="B824" s="1" t="s">
        <v>45</v>
      </c>
      <c r="C824" s="1" t="s">
        <v>44</v>
      </c>
      <c r="D824" s="6" t="s">
        <v>53</v>
      </c>
      <c r="E824" s="1" t="s">
        <v>43</v>
      </c>
      <c r="F824" s="5" t="s">
        <v>17</v>
      </c>
      <c r="G824" s="6" t="s">
        <v>54</v>
      </c>
      <c r="H824" s="15" t="s">
        <v>57</v>
      </c>
      <c r="I824" s="15" t="s">
        <v>56</v>
      </c>
      <c r="J824" s="18" t="s">
        <v>41</v>
      </c>
      <c r="K824" s="18" t="s">
        <v>55</v>
      </c>
    </row>
    <row r="825" spans="1:11">
      <c r="B825" s="7">
        <f>E816</f>
        <v>35</v>
      </c>
      <c r="C825" s="7">
        <f>F816</f>
        <v>0.04</v>
      </c>
      <c r="D825" s="7">
        <f>ROUND((B825*C825*1000000/(B816*83.14)),0)</f>
        <v>2807</v>
      </c>
      <c r="E825" s="7">
        <f>G816</f>
        <v>6</v>
      </c>
      <c r="F825" s="12">
        <f>C816/D816</f>
        <v>1.4</v>
      </c>
      <c r="G825" s="7">
        <f>ROUND(D825*(E825/B825)*((B825/E825)^(1/F825)),0)</f>
        <v>1696</v>
      </c>
      <c r="H825" s="17">
        <f>ROUND(D816*B816*8.314*(G825-D825)*(1/1000),1)</f>
        <v>-138.6</v>
      </c>
      <c r="I825" s="17">
        <f>ROUND(C816*B816*8.314*(G825-D825)*(1/1000),1)</f>
        <v>-194</v>
      </c>
      <c r="J825" s="17">
        <f>-H825</f>
        <v>138.6</v>
      </c>
      <c r="K825" s="17">
        <v>0</v>
      </c>
    </row>
    <row r="827" spans="1:11">
      <c r="A827" s="8" t="s">
        <v>79</v>
      </c>
    </row>
    <row r="828" spans="1:11">
      <c r="A828" s="1" t="s">
        <v>0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>
      <c r="A829" s="1" t="s">
        <v>1</v>
      </c>
      <c r="B829" s="1" t="s">
        <v>2</v>
      </c>
      <c r="C829" s="1" t="s">
        <v>3</v>
      </c>
      <c r="D829" s="1" t="s">
        <v>4</v>
      </c>
      <c r="E829" s="1" t="s">
        <v>28</v>
      </c>
      <c r="F829" s="1" t="s">
        <v>5</v>
      </c>
      <c r="G829" s="1" t="s">
        <v>27</v>
      </c>
      <c r="H829" s="1" t="s">
        <v>6</v>
      </c>
      <c r="I829" s="1"/>
      <c r="J829" s="2"/>
      <c r="K829" s="2"/>
    </row>
    <row r="830" spans="1:11">
      <c r="B830" s="1" t="s">
        <v>7</v>
      </c>
      <c r="C830" s="7">
        <v>35</v>
      </c>
      <c r="D830" s="7">
        <v>6</v>
      </c>
      <c r="E830" s="7">
        <v>254</v>
      </c>
      <c r="F830" s="7">
        <v>14</v>
      </c>
      <c r="G830" s="7">
        <v>280</v>
      </c>
      <c r="H830" s="7">
        <v>4.7</v>
      </c>
      <c r="I830" s="2"/>
      <c r="J830" s="2"/>
      <c r="K830" s="2"/>
    </row>
    <row r="831" spans="1:11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>
      <c r="A832" s="1" t="s">
        <v>8</v>
      </c>
      <c r="B832" s="1" t="s">
        <v>28</v>
      </c>
      <c r="C832" s="1" t="s">
        <v>28</v>
      </c>
      <c r="D832" s="1" t="s">
        <v>29</v>
      </c>
      <c r="E832" s="1" t="s">
        <v>30</v>
      </c>
      <c r="F832" s="1" t="s">
        <v>31</v>
      </c>
      <c r="G832" s="1" t="s">
        <v>32</v>
      </c>
      <c r="H832" s="1" t="s">
        <v>62</v>
      </c>
      <c r="I832" s="1" t="s">
        <v>63</v>
      </c>
      <c r="J832" s="1" t="s">
        <v>33</v>
      </c>
      <c r="K832" s="1" t="s">
        <v>34</v>
      </c>
    </row>
    <row r="833" spans="1:11">
      <c r="B833" s="2">
        <f>E830</f>
        <v>254</v>
      </c>
      <c r="C833" s="2">
        <v>247.26</v>
      </c>
      <c r="D833" s="2">
        <v>1.864E-2</v>
      </c>
      <c r="E833" s="2">
        <v>1.863</v>
      </c>
      <c r="F833" s="2">
        <v>374.24</v>
      </c>
      <c r="G833" s="2">
        <v>1115.7</v>
      </c>
      <c r="H833" s="2">
        <v>375.09</v>
      </c>
      <c r="I833" s="2">
        <v>1201</v>
      </c>
      <c r="J833" s="2">
        <f>D836*C830</f>
        <v>0.65450000000000008</v>
      </c>
      <c r="K833" s="2">
        <f>E836*D830</f>
        <v>10.8978</v>
      </c>
    </row>
    <row r="834" spans="1:11">
      <c r="B834" s="2"/>
      <c r="C834" s="2">
        <v>261.64999999999998</v>
      </c>
      <c r="D834" s="2">
        <v>1.8710000000000001E-2</v>
      </c>
      <c r="E834" s="2">
        <v>1.7633000000000001</v>
      </c>
      <c r="F834" s="2">
        <v>379.61</v>
      </c>
      <c r="G834" s="2">
        <v>1116.2</v>
      </c>
      <c r="H834" s="2">
        <v>380.52</v>
      </c>
      <c r="I834" s="2">
        <v>1201.5999999999999</v>
      </c>
      <c r="J834" s="2"/>
      <c r="K834" s="2"/>
    </row>
    <row r="835" spans="1:11">
      <c r="B835" s="2"/>
      <c r="C835" s="2">
        <f t="shared" ref="C835:I835" si="25">C833-C834</f>
        <v>-14.389999999999986</v>
      </c>
      <c r="D835" s="2">
        <f t="shared" si="25"/>
        <v>-7.0000000000000617E-5</v>
      </c>
      <c r="E835" s="2">
        <f t="shared" si="25"/>
        <v>9.96999999999999E-2</v>
      </c>
      <c r="F835" s="2">
        <f t="shared" si="25"/>
        <v>-5.3700000000000045</v>
      </c>
      <c r="G835" s="2">
        <f t="shared" si="25"/>
        <v>-0.5</v>
      </c>
      <c r="H835" s="2">
        <f t="shared" si="25"/>
        <v>-5.4300000000000068</v>
      </c>
      <c r="I835" s="2">
        <f t="shared" si="25"/>
        <v>-0.59999999999990905</v>
      </c>
      <c r="J835" s="2"/>
      <c r="K835" s="2"/>
    </row>
    <row r="836" spans="1:11">
      <c r="B836" s="2"/>
      <c r="C836" s="2"/>
      <c r="D836" s="2">
        <f>ROUND(D833+(D835/C835)*(B833-C833),4)</f>
        <v>1.8700000000000001E-2</v>
      </c>
      <c r="E836" s="2">
        <f>ROUND(E833+(E835/C835)*(B833-C833),4)</f>
        <v>1.8163</v>
      </c>
      <c r="F836" s="2">
        <f>ROUND(F833+(F835/C835)*(B833-C833),2)</f>
        <v>376.76</v>
      </c>
      <c r="G836" s="2">
        <f>ROUND(G833+(G835/C835)*(B833-C833),1)</f>
        <v>1115.9000000000001</v>
      </c>
      <c r="H836" s="2">
        <f>ROUND(H833+(H835/C835)*(B833-C833),1)</f>
        <v>377.6</v>
      </c>
      <c r="I836" s="2">
        <f>ROUND(I833+(I835/C835)*(B833-C833),1)</f>
        <v>1201.3</v>
      </c>
      <c r="J836" s="2"/>
      <c r="K836" s="2"/>
    </row>
    <row r="837" spans="1:11"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>
      <c r="B838" s="1" t="s">
        <v>35</v>
      </c>
      <c r="C838" s="1" t="s">
        <v>36</v>
      </c>
      <c r="D838" s="1" t="s">
        <v>9</v>
      </c>
      <c r="E838" s="1" t="s">
        <v>37</v>
      </c>
      <c r="F838" s="1" t="s">
        <v>38</v>
      </c>
      <c r="G838" s="1" t="s">
        <v>10</v>
      </c>
      <c r="H838" s="1" t="s">
        <v>39</v>
      </c>
      <c r="I838" s="1" t="s">
        <v>40</v>
      </c>
      <c r="J838" s="21" t="str">
        <f>IF(I839&gt;H836,IF(I839&lt;I836,"vapor saturado","vapor recalentado"),"vapor saturado")</f>
        <v>vapor recalentado</v>
      </c>
      <c r="K838" s="22"/>
    </row>
    <row r="839" spans="1:11">
      <c r="B839" s="2">
        <f>J833+K833</f>
        <v>11.552300000000001</v>
      </c>
      <c r="C839" s="2">
        <f>H830*B839</f>
        <v>54.295810000000003</v>
      </c>
      <c r="D839" s="2">
        <f>ROUND((D830/(C830+D830)),4)</f>
        <v>0.14630000000000001</v>
      </c>
      <c r="E839" s="2">
        <f>ROUND((1-D839)*F836+G836*D839,2)</f>
        <v>484.9</v>
      </c>
      <c r="F839" s="2">
        <f>ROUND((C839/(C830+D830+F830)),4)</f>
        <v>0.98719999999999997</v>
      </c>
      <c r="G839" s="2">
        <f>ROUND(((F839-D836)/(E836-D836)),4)</f>
        <v>0.53879999999999995</v>
      </c>
      <c r="H839" s="2">
        <f>ROUND((1-G839)*F836+G836*G839,2)</f>
        <v>775.01</v>
      </c>
      <c r="I839" s="2">
        <f>ROUND((((C830+D830)/F830)*(H839-E839)+H839),1)</f>
        <v>1624.6</v>
      </c>
      <c r="K839" s="4"/>
    </row>
    <row r="840" spans="1:11">
      <c r="B840" s="2"/>
      <c r="C840" s="2"/>
      <c r="D840" s="2"/>
      <c r="E840" s="2"/>
      <c r="F840" s="2"/>
      <c r="G840" s="2"/>
      <c r="H840" s="2"/>
      <c r="I840" s="4"/>
      <c r="J840" s="2"/>
      <c r="K840" s="2"/>
    </row>
    <row r="841" spans="1:11">
      <c r="B841" s="1" t="s">
        <v>11</v>
      </c>
      <c r="C841" s="1" t="s">
        <v>11</v>
      </c>
      <c r="D841" s="1" t="s">
        <v>12</v>
      </c>
      <c r="E841" s="18" t="s">
        <v>12</v>
      </c>
      <c r="F841" s="18" t="s">
        <v>13</v>
      </c>
      <c r="G841" s="18" t="s">
        <v>14</v>
      </c>
      <c r="H841" s="1"/>
      <c r="I841" s="1"/>
      <c r="J841" s="2"/>
      <c r="K841" s="2"/>
    </row>
    <row r="842" spans="1:11">
      <c r="B842" s="2">
        <f>I839</f>
        <v>1624.6</v>
      </c>
      <c r="C842" s="2">
        <v>1579.9</v>
      </c>
      <c r="D842" s="2">
        <v>1100</v>
      </c>
      <c r="E842" s="17">
        <f>D845</f>
        <v>1183</v>
      </c>
      <c r="F842" s="17">
        <f>ROUND((E842-32)/1.8,0)</f>
        <v>639</v>
      </c>
      <c r="G842" s="17">
        <f>ROUND(F842+273.15,0)</f>
        <v>912</v>
      </c>
      <c r="H842" s="2"/>
      <c r="I842" s="2"/>
      <c r="J842" s="2"/>
      <c r="K842" s="2"/>
    </row>
    <row r="843" spans="1:11">
      <c r="B843" s="2"/>
      <c r="C843" s="2">
        <v>1633.8</v>
      </c>
      <c r="D843" s="2">
        <v>1200</v>
      </c>
      <c r="E843" s="2"/>
      <c r="F843" s="2"/>
      <c r="G843" s="2"/>
      <c r="H843" s="2"/>
      <c r="I843" s="2"/>
      <c r="J843" s="2"/>
      <c r="K843" s="2"/>
    </row>
    <row r="844" spans="1:11">
      <c r="B844" s="2"/>
      <c r="C844" s="2">
        <f>C842-C843</f>
        <v>-53.899999999999864</v>
      </c>
      <c r="D844" s="2">
        <f>D842-D843</f>
        <v>-100</v>
      </c>
      <c r="E844" s="2"/>
      <c r="F844" s="2"/>
      <c r="G844" s="2"/>
      <c r="H844" s="2"/>
      <c r="I844" s="2"/>
      <c r="J844" s="2"/>
      <c r="K844" s="2"/>
    </row>
    <row r="845" spans="1:11">
      <c r="B845" s="2"/>
      <c r="C845" s="2"/>
      <c r="D845" s="2">
        <f>ROUND(D842+(D844/C844)*(B842-C842),0)</f>
        <v>1183</v>
      </c>
      <c r="E845" s="2"/>
      <c r="F845" s="2"/>
      <c r="G845" s="2"/>
      <c r="H845" s="2"/>
      <c r="I845" s="2"/>
      <c r="J845" s="2"/>
      <c r="K845" s="2"/>
    </row>
    <row r="846" spans="1:11"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>
      <c r="A847" s="1" t="s">
        <v>15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>
      <c r="A848" s="3" t="s">
        <v>1</v>
      </c>
      <c r="B848" s="6" t="s">
        <v>46</v>
      </c>
      <c r="C848" s="9" t="s">
        <v>47</v>
      </c>
      <c r="D848" s="9" t="s">
        <v>48</v>
      </c>
      <c r="E848" s="1" t="s">
        <v>45</v>
      </c>
      <c r="F848" s="1" t="s">
        <v>44</v>
      </c>
      <c r="G848" s="1" t="s">
        <v>43</v>
      </c>
      <c r="H848" s="14" t="s">
        <v>49</v>
      </c>
      <c r="I848" s="14" t="s">
        <v>49</v>
      </c>
      <c r="J848" s="14" t="s">
        <v>52</v>
      </c>
      <c r="K848" s="2"/>
    </row>
    <row r="849" spans="1:11">
      <c r="B849" s="20">
        <v>7</v>
      </c>
      <c r="C849" s="11">
        <v>2.5</v>
      </c>
      <c r="D849" s="11">
        <v>1.5</v>
      </c>
      <c r="E849" s="7">
        <v>40</v>
      </c>
      <c r="F849" s="12">
        <v>0.05</v>
      </c>
      <c r="G849" s="7">
        <v>7</v>
      </c>
      <c r="H849" s="13" t="s">
        <v>50</v>
      </c>
      <c r="I849" s="13" t="s">
        <v>51</v>
      </c>
      <c r="J849" s="13" t="s">
        <v>16</v>
      </c>
      <c r="K849" s="2"/>
    </row>
    <row r="850" spans="1:11">
      <c r="B850" s="7"/>
      <c r="C850" s="7"/>
      <c r="D850" s="7"/>
      <c r="E850" s="7"/>
      <c r="F850" s="10"/>
      <c r="G850" s="7"/>
      <c r="H850" s="10"/>
      <c r="I850" s="7"/>
      <c r="J850" s="2"/>
      <c r="K850" s="2"/>
    </row>
    <row r="851" spans="1:11">
      <c r="A851" s="3" t="s">
        <v>58</v>
      </c>
      <c r="B851" s="1" t="s">
        <v>45</v>
      </c>
      <c r="C851" s="1" t="s">
        <v>44</v>
      </c>
      <c r="D851" s="6" t="s">
        <v>53</v>
      </c>
      <c r="E851" s="1" t="s">
        <v>43</v>
      </c>
      <c r="F851" s="1" t="s">
        <v>42</v>
      </c>
      <c r="G851" s="6" t="s">
        <v>54</v>
      </c>
      <c r="H851" s="15" t="s">
        <v>57</v>
      </c>
      <c r="I851" s="15" t="s">
        <v>56</v>
      </c>
      <c r="J851" s="18" t="s">
        <v>41</v>
      </c>
      <c r="K851" s="18" t="s">
        <v>55</v>
      </c>
    </row>
    <row r="852" spans="1:11">
      <c r="B852" s="7">
        <f>E849</f>
        <v>40</v>
      </c>
      <c r="C852" s="7">
        <f>F849</f>
        <v>0.05</v>
      </c>
      <c r="D852" s="7">
        <f>ROUND((B852*C852*1000000/(B849*83.14)),0)</f>
        <v>3437</v>
      </c>
      <c r="E852" s="7">
        <f>G849</f>
        <v>7</v>
      </c>
      <c r="F852" s="12">
        <f>C852</f>
        <v>0.05</v>
      </c>
      <c r="G852" s="7">
        <f>ROUND((E852*F852*1000000/(B849*83.14)),0)</f>
        <v>601</v>
      </c>
      <c r="H852" s="16">
        <f>ROUND(D849*B849*8.314*(G852-D852)*(1/1000),1)</f>
        <v>-247.6</v>
      </c>
      <c r="I852" s="17">
        <f>ROUND(C849*B849*8.314*(G852-D852)*(1/1000),1)</f>
        <v>-412.6</v>
      </c>
      <c r="J852" s="17">
        <v>0</v>
      </c>
      <c r="K852" s="17">
        <f>H852</f>
        <v>-247.6</v>
      </c>
    </row>
    <row r="853" spans="1:11">
      <c r="B853" s="7"/>
      <c r="C853" s="7"/>
      <c r="D853" s="7"/>
      <c r="E853" s="7"/>
      <c r="F853" s="10"/>
      <c r="G853" s="7"/>
      <c r="H853" s="10"/>
      <c r="I853" s="7"/>
      <c r="J853" s="2"/>
      <c r="K853" s="2"/>
    </row>
    <row r="854" spans="1:11">
      <c r="A854" s="3" t="s">
        <v>59</v>
      </c>
      <c r="B854" s="1" t="s">
        <v>45</v>
      </c>
      <c r="C854" s="1" t="s">
        <v>44</v>
      </c>
      <c r="D854" s="6" t="s">
        <v>53</v>
      </c>
      <c r="E854" s="1" t="s">
        <v>43</v>
      </c>
      <c r="F854" s="1" t="s">
        <v>42</v>
      </c>
      <c r="G854" s="6" t="s">
        <v>54</v>
      </c>
      <c r="H854" s="15" t="s">
        <v>57</v>
      </c>
      <c r="I854" s="15" t="s">
        <v>56</v>
      </c>
      <c r="J854" s="18" t="s">
        <v>41</v>
      </c>
      <c r="K854" s="18" t="s">
        <v>55</v>
      </c>
    </row>
    <row r="855" spans="1:11">
      <c r="B855" s="7">
        <f>E849</f>
        <v>40</v>
      </c>
      <c r="C855" s="7">
        <f>F849</f>
        <v>0.05</v>
      </c>
      <c r="D855" s="7">
        <f>ROUND((B855*C855*1000000/(B849*83.14)),0)</f>
        <v>3437</v>
      </c>
      <c r="E855" s="7">
        <f>G849</f>
        <v>7</v>
      </c>
      <c r="F855" s="12">
        <f>ROUND((83.14*G855/E855)*(1/1000000),3)</f>
        <v>4.1000000000000002E-2</v>
      </c>
      <c r="G855" s="7">
        <f>D855</f>
        <v>3437</v>
      </c>
      <c r="H855" s="17">
        <f>ROUND(D849*B849*8.314*(G855-D855)*(1/1000),3)</f>
        <v>0</v>
      </c>
      <c r="I855" s="17">
        <f>ROUND(C849*B849*8.314*(G855-D855)*(1/1000),3)</f>
        <v>0</v>
      </c>
      <c r="J855" s="17">
        <f>ROUND(B849*8.314*(1/1000)*G855*LN(F855/C855),1)</f>
        <v>-39.700000000000003</v>
      </c>
      <c r="K855" s="17">
        <f>J855</f>
        <v>-39.700000000000003</v>
      </c>
    </row>
    <row r="856" spans="1:11">
      <c r="B856" s="7"/>
      <c r="C856" s="7"/>
      <c r="D856" s="7"/>
      <c r="E856" s="7"/>
      <c r="F856" s="7"/>
      <c r="G856" s="7"/>
      <c r="H856" s="7"/>
      <c r="I856" s="7"/>
      <c r="J856" s="2"/>
      <c r="K856" s="2"/>
    </row>
    <row r="857" spans="1:11">
      <c r="A857" s="3" t="s">
        <v>60</v>
      </c>
      <c r="B857" s="1" t="s">
        <v>45</v>
      </c>
      <c r="C857" s="1" t="s">
        <v>44</v>
      </c>
      <c r="D857" s="6" t="s">
        <v>53</v>
      </c>
      <c r="E857" s="1" t="s">
        <v>43</v>
      </c>
      <c r="F857" s="5" t="s">
        <v>17</v>
      </c>
      <c r="G857" s="6" t="s">
        <v>54</v>
      </c>
      <c r="H857" s="15" t="s">
        <v>57</v>
      </c>
      <c r="I857" s="15" t="s">
        <v>56</v>
      </c>
      <c r="J857" s="18" t="s">
        <v>41</v>
      </c>
      <c r="K857" s="18" t="s">
        <v>55</v>
      </c>
    </row>
    <row r="858" spans="1:11">
      <c r="B858" s="7">
        <f>E849</f>
        <v>40</v>
      </c>
      <c r="C858" s="7">
        <f>F849</f>
        <v>0.05</v>
      </c>
      <c r="D858" s="7">
        <f>ROUND((B858*C858*1000000/(B849*83.14)),0)</f>
        <v>3437</v>
      </c>
      <c r="E858" s="7">
        <f>G849</f>
        <v>7</v>
      </c>
      <c r="F858" s="12">
        <f>ROUND(C849/D849,1)</f>
        <v>1.7</v>
      </c>
      <c r="G858" s="7">
        <f>ROUND(D858*(E858/B858)*((B858/E858)^(1/F858)),0)</f>
        <v>1677</v>
      </c>
      <c r="H858" s="17">
        <f>ROUND(D849*B849*8.314*(G858-D858)*(1/1000),1)</f>
        <v>-153.6</v>
      </c>
      <c r="I858" s="17">
        <f>ROUND(C849*B849*8.314*(G858-D858)*(1/1000),1)</f>
        <v>-256.10000000000002</v>
      </c>
      <c r="J858" s="17">
        <f>-H858</f>
        <v>153.6</v>
      </c>
      <c r="K858" s="17">
        <v>0</v>
      </c>
    </row>
    <row r="860" spans="1:11">
      <c r="A860" s="8" t="s">
        <v>80</v>
      </c>
    </row>
    <row r="861" spans="1:11">
      <c r="A861" s="1" t="s">
        <v>0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>
      <c r="A862" s="1" t="s">
        <v>1</v>
      </c>
      <c r="B862" s="1" t="s">
        <v>2</v>
      </c>
      <c r="C862" s="1" t="s">
        <v>3</v>
      </c>
      <c r="D862" s="1" t="s">
        <v>4</v>
      </c>
      <c r="E862" s="1" t="s">
        <v>28</v>
      </c>
      <c r="F862" s="1" t="s">
        <v>5</v>
      </c>
      <c r="G862" s="1" t="s">
        <v>27</v>
      </c>
      <c r="H862" s="1" t="s">
        <v>6</v>
      </c>
      <c r="I862" s="1"/>
      <c r="J862" s="2"/>
      <c r="K862" s="2"/>
    </row>
    <row r="863" spans="1:11">
      <c r="B863" s="1" t="s">
        <v>7</v>
      </c>
      <c r="C863" s="7">
        <v>35</v>
      </c>
      <c r="D863" s="7">
        <v>6</v>
      </c>
      <c r="E863" s="7">
        <v>245</v>
      </c>
      <c r="F863" s="7">
        <v>20</v>
      </c>
      <c r="G863" s="7">
        <v>285</v>
      </c>
      <c r="H863" s="7">
        <v>4.7</v>
      </c>
      <c r="I863" s="2"/>
      <c r="J863" s="2"/>
      <c r="K863" s="2"/>
    </row>
    <row r="864" spans="1:11"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>
      <c r="A865" s="1" t="s">
        <v>8</v>
      </c>
      <c r="B865" s="1" t="s">
        <v>28</v>
      </c>
      <c r="C865" s="1" t="s">
        <v>28</v>
      </c>
      <c r="D865" s="1" t="s">
        <v>29</v>
      </c>
      <c r="E865" s="1" t="s">
        <v>30</v>
      </c>
      <c r="F865" s="1" t="s">
        <v>31</v>
      </c>
      <c r="G865" s="1" t="s">
        <v>32</v>
      </c>
      <c r="H865" s="1" t="s">
        <v>62</v>
      </c>
      <c r="I865" s="1" t="s">
        <v>63</v>
      </c>
      <c r="J865" s="1" t="s">
        <v>33</v>
      </c>
      <c r="K865" s="1" t="s">
        <v>34</v>
      </c>
    </row>
    <row r="866" spans="1:11">
      <c r="B866" s="2">
        <f>E863</f>
        <v>245</v>
      </c>
      <c r="C866" s="2">
        <v>247.26</v>
      </c>
      <c r="D866" s="2">
        <v>1.864E-2</v>
      </c>
      <c r="E866" s="2">
        <v>1.863</v>
      </c>
      <c r="F866" s="2">
        <v>374.24</v>
      </c>
      <c r="G866" s="2">
        <v>1115.7</v>
      </c>
      <c r="H866" s="2">
        <v>375.09</v>
      </c>
      <c r="I866" s="2">
        <v>1201</v>
      </c>
      <c r="J866" s="2">
        <f>D869*C863</f>
        <v>0.65099999999999991</v>
      </c>
      <c r="K866" s="2">
        <f>E869*D863</f>
        <v>11.178000000000001</v>
      </c>
    </row>
    <row r="867" spans="1:11">
      <c r="B867" s="2"/>
      <c r="C867" s="2">
        <v>233.49</v>
      </c>
      <c r="D867" s="2">
        <v>1.8540000000000001E-2</v>
      </c>
      <c r="E867" s="2">
        <v>1.863</v>
      </c>
      <c r="F867" s="2">
        <v>374.24</v>
      </c>
      <c r="G867" s="2">
        <v>1115.7</v>
      </c>
      <c r="H867" s="2">
        <v>375.09</v>
      </c>
      <c r="I867" s="2">
        <v>1201</v>
      </c>
      <c r="J867" s="2"/>
      <c r="K867" s="2"/>
    </row>
    <row r="868" spans="1:11">
      <c r="B868" s="2"/>
      <c r="C868" s="2">
        <f t="shared" ref="C868:I868" si="26">C866-C867</f>
        <v>13.769999999999982</v>
      </c>
      <c r="D868" s="2">
        <f t="shared" si="26"/>
        <v>9.9999999999999395E-5</v>
      </c>
      <c r="E868" s="2">
        <f t="shared" si="26"/>
        <v>0</v>
      </c>
      <c r="F868" s="2">
        <f t="shared" si="26"/>
        <v>0</v>
      </c>
      <c r="G868" s="2">
        <f t="shared" si="26"/>
        <v>0</v>
      </c>
      <c r="H868" s="2">
        <f t="shared" si="26"/>
        <v>0</v>
      </c>
      <c r="I868" s="2">
        <f t="shared" si="26"/>
        <v>0</v>
      </c>
      <c r="J868" s="2"/>
      <c r="K868" s="2"/>
    </row>
    <row r="869" spans="1:11">
      <c r="B869" s="2"/>
      <c r="C869" s="2"/>
      <c r="D869" s="2">
        <f>ROUND(D866+(D868/C868)*(B866-C866),4)</f>
        <v>1.8599999999999998E-2</v>
      </c>
      <c r="E869" s="2">
        <f>ROUND(E866+(E868/C868)*(B866-C866),4)</f>
        <v>1.863</v>
      </c>
      <c r="F869" s="2">
        <f>ROUND(F866+(F868/C868)*(B866-C866),2)</f>
        <v>374.24</v>
      </c>
      <c r="G869" s="2">
        <f>ROUND(G866+(G868/C868)*(B866-C866),1)</f>
        <v>1115.7</v>
      </c>
      <c r="H869" s="2">
        <f>ROUND(H866+(H868/C868)*(B866-C866),1)</f>
        <v>375.1</v>
      </c>
      <c r="I869" s="2">
        <f>ROUND(I866+(I868/C868)*(B866-C866),1)</f>
        <v>1201</v>
      </c>
      <c r="J869" s="2"/>
      <c r="K869" s="2"/>
    </row>
    <row r="870" spans="1:11"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>
      <c r="B871" s="1" t="s">
        <v>35</v>
      </c>
      <c r="C871" s="1" t="s">
        <v>36</v>
      </c>
      <c r="D871" s="1" t="s">
        <v>9</v>
      </c>
      <c r="E871" s="1" t="s">
        <v>37</v>
      </c>
      <c r="F871" s="1" t="s">
        <v>38</v>
      </c>
      <c r="G871" s="1" t="s">
        <v>10</v>
      </c>
      <c r="H871" s="1" t="s">
        <v>39</v>
      </c>
      <c r="I871" s="1" t="s">
        <v>40</v>
      </c>
      <c r="J871" s="21" t="str">
        <f>IF(I872&gt;H869,IF(I872&lt;I869,"vapor saturado","vapor recalentado"),"vapor saturado")</f>
        <v>vapor recalentado</v>
      </c>
      <c r="K871" s="22"/>
    </row>
    <row r="872" spans="1:11">
      <c r="B872" s="2">
        <f>J866+K866</f>
        <v>11.829000000000001</v>
      </c>
      <c r="C872" s="2">
        <f>H863*B872</f>
        <v>55.596300000000006</v>
      </c>
      <c r="D872" s="2">
        <f>ROUND((D863/(C863+D863)),4)</f>
        <v>0.14630000000000001</v>
      </c>
      <c r="E872" s="2">
        <f>ROUND((1-D872)*F869+G869*D872,2)</f>
        <v>482.72</v>
      </c>
      <c r="F872" s="2">
        <f>ROUND((C872/(C863+D863+F863)),4)</f>
        <v>0.91139999999999999</v>
      </c>
      <c r="G872" s="2">
        <f>ROUND(((F872-D869)/(E869-D869)),4)</f>
        <v>0.48409999999999997</v>
      </c>
      <c r="H872" s="2">
        <f>ROUND((1-G872)*F869+G869*G872,2)</f>
        <v>733.18</v>
      </c>
      <c r="I872" s="2">
        <f>ROUND((((C863+D863)/F863)*(H872-E872)+H872),1)</f>
        <v>1246.5999999999999</v>
      </c>
      <c r="K872" s="4"/>
    </row>
    <row r="873" spans="1:11">
      <c r="B873" s="2"/>
      <c r="C873" s="2"/>
      <c r="D873" s="2"/>
      <c r="E873" s="2"/>
      <c r="F873" s="2"/>
      <c r="G873" s="2"/>
      <c r="H873" s="2"/>
      <c r="I873" s="4"/>
      <c r="J873" s="2"/>
      <c r="K873" s="2"/>
    </row>
    <row r="874" spans="1:11">
      <c r="B874" s="1" t="s">
        <v>11</v>
      </c>
      <c r="C874" s="1" t="s">
        <v>11</v>
      </c>
      <c r="D874" s="1" t="s">
        <v>12</v>
      </c>
      <c r="E874" s="18" t="s">
        <v>12</v>
      </c>
      <c r="F874" s="18" t="s">
        <v>13</v>
      </c>
      <c r="G874" s="18" t="s">
        <v>14</v>
      </c>
      <c r="H874" s="1"/>
      <c r="I874" s="1"/>
      <c r="J874" s="2"/>
      <c r="K874" s="2"/>
    </row>
    <row r="875" spans="1:11">
      <c r="B875" s="2">
        <f>I872</f>
        <v>1246.5999999999999</v>
      </c>
      <c r="C875" s="2">
        <v>1234.5999999999999</v>
      </c>
      <c r="D875" s="2">
        <v>460</v>
      </c>
      <c r="E875" s="17">
        <f>D878</f>
        <v>479</v>
      </c>
      <c r="F875" s="17">
        <f>ROUND((E875-32)/1.8,0)</f>
        <v>248</v>
      </c>
      <c r="G875" s="17">
        <f>ROUND(F875+273.15,0)</f>
        <v>521</v>
      </c>
      <c r="H875" s="2"/>
      <c r="I875" s="2"/>
      <c r="J875" s="2"/>
      <c r="K875" s="2"/>
    </row>
    <row r="876" spans="1:11">
      <c r="B876" s="2"/>
      <c r="C876" s="2">
        <v>1247.2</v>
      </c>
      <c r="D876" s="2">
        <v>480</v>
      </c>
      <c r="E876" s="2"/>
      <c r="F876" s="2"/>
      <c r="G876" s="2"/>
      <c r="H876" s="2"/>
      <c r="I876" s="2"/>
      <c r="J876" s="2"/>
      <c r="K876" s="2"/>
    </row>
    <row r="877" spans="1:11">
      <c r="B877" s="2"/>
      <c r="C877" s="2">
        <f>C875-C876</f>
        <v>-12.600000000000136</v>
      </c>
      <c r="D877" s="2">
        <f>D875-D876</f>
        <v>-20</v>
      </c>
      <c r="E877" s="2"/>
      <c r="F877" s="2"/>
      <c r="G877" s="2"/>
      <c r="H877" s="2"/>
      <c r="I877" s="2"/>
      <c r="J877" s="2"/>
      <c r="K877" s="2"/>
    </row>
    <row r="878" spans="1:11">
      <c r="B878" s="2"/>
      <c r="C878" s="2"/>
      <c r="D878" s="2">
        <f>ROUND(D875+(D877/C877)*(B875-C875),0)</f>
        <v>479</v>
      </c>
      <c r="E878" s="2"/>
      <c r="F878" s="2"/>
      <c r="G878" s="2"/>
      <c r="H878" s="2"/>
      <c r="I878" s="2"/>
      <c r="J878" s="2"/>
      <c r="K878" s="2"/>
    </row>
    <row r="879" spans="1:11"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>
      <c r="A880" s="1" t="s">
        <v>15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>
      <c r="A881" s="3" t="s">
        <v>1</v>
      </c>
      <c r="B881" s="6" t="s">
        <v>46</v>
      </c>
      <c r="C881" s="9" t="s">
        <v>47</v>
      </c>
      <c r="D881" s="9" t="s">
        <v>48</v>
      </c>
      <c r="E881" s="1" t="s">
        <v>45</v>
      </c>
      <c r="F881" s="1" t="s">
        <v>44</v>
      </c>
      <c r="G881" s="1" t="s">
        <v>43</v>
      </c>
      <c r="H881" s="14" t="s">
        <v>49</v>
      </c>
      <c r="I881" s="14" t="s">
        <v>49</v>
      </c>
      <c r="J881" s="14" t="s">
        <v>52</v>
      </c>
      <c r="K881" s="2"/>
    </row>
    <row r="882" spans="1:11">
      <c r="B882" s="20">
        <v>8</v>
      </c>
      <c r="C882" s="11">
        <v>3.5</v>
      </c>
      <c r="D882" s="11">
        <v>2.5</v>
      </c>
      <c r="E882" s="7">
        <v>15</v>
      </c>
      <c r="F882" s="12">
        <v>0.06</v>
      </c>
      <c r="G882" s="7">
        <v>8</v>
      </c>
      <c r="H882" s="13" t="s">
        <v>50</v>
      </c>
      <c r="I882" s="13" t="s">
        <v>51</v>
      </c>
      <c r="J882" s="13" t="s">
        <v>16</v>
      </c>
      <c r="K882" s="2"/>
    </row>
    <row r="883" spans="1:11">
      <c r="B883" s="7"/>
      <c r="C883" s="7"/>
      <c r="D883" s="7"/>
      <c r="E883" s="7"/>
      <c r="F883" s="10"/>
      <c r="G883" s="7"/>
      <c r="H883" s="10"/>
      <c r="I883" s="7"/>
      <c r="J883" s="2"/>
      <c r="K883" s="2"/>
    </row>
    <row r="884" spans="1:11">
      <c r="A884" s="3" t="s">
        <v>58</v>
      </c>
      <c r="B884" s="1" t="s">
        <v>45</v>
      </c>
      <c r="C884" s="1" t="s">
        <v>44</v>
      </c>
      <c r="D884" s="6" t="s">
        <v>53</v>
      </c>
      <c r="E884" s="1" t="s">
        <v>43</v>
      </c>
      <c r="F884" s="1" t="s">
        <v>42</v>
      </c>
      <c r="G884" s="6" t="s">
        <v>54</v>
      </c>
      <c r="H884" s="15" t="s">
        <v>57</v>
      </c>
      <c r="I884" s="15" t="s">
        <v>56</v>
      </c>
      <c r="J884" s="18" t="s">
        <v>41</v>
      </c>
      <c r="K884" s="18" t="s">
        <v>55</v>
      </c>
    </row>
    <row r="885" spans="1:11">
      <c r="B885" s="7">
        <f>E882</f>
        <v>15</v>
      </c>
      <c r="C885" s="7">
        <f>F882</f>
        <v>0.06</v>
      </c>
      <c r="D885" s="7">
        <f>ROUND((B885*C885*1000000/(B882*83.14)),0)</f>
        <v>1353</v>
      </c>
      <c r="E885" s="7">
        <f>G882</f>
        <v>8</v>
      </c>
      <c r="F885" s="12">
        <f>C885</f>
        <v>0.06</v>
      </c>
      <c r="G885" s="7">
        <f>ROUND((E885*F885*1000000/(B882*83.14)),0)</f>
        <v>722</v>
      </c>
      <c r="H885" s="16">
        <f>ROUND(D882*B882*8.314*(G885-D885)*(1/1000),1)</f>
        <v>-104.9</v>
      </c>
      <c r="I885" s="17">
        <f>ROUND(C882*B882*8.314*(G885-D885)*(1/1000),1)</f>
        <v>-146.9</v>
      </c>
      <c r="J885" s="17">
        <v>0</v>
      </c>
      <c r="K885" s="17">
        <f>H885</f>
        <v>-104.9</v>
      </c>
    </row>
    <row r="886" spans="1:11">
      <c r="B886" s="7"/>
      <c r="C886" s="7"/>
      <c r="D886" s="7"/>
      <c r="E886" s="7"/>
      <c r="F886" s="10"/>
      <c r="G886" s="7"/>
      <c r="H886" s="10"/>
      <c r="I886" s="7"/>
      <c r="J886" s="2"/>
      <c r="K886" s="2"/>
    </row>
    <row r="887" spans="1:11">
      <c r="A887" s="3" t="s">
        <v>59</v>
      </c>
      <c r="B887" s="1" t="s">
        <v>45</v>
      </c>
      <c r="C887" s="1" t="s">
        <v>44</v>
      </c>
      <c r="D887" s="6" t="s">
        <v>53</v>
      </c>
      <c r="E887" s="1" t="s">
        <v>43</v>
      </c>
      <c r="F887" s="1" t="s">
        <v>42</v>
      </c>
      <c r="G887" s="6" t="s">
        <v>54</v>
      </c>
      <c r="H887" s="15" t="s">
        <v>57</v>
      </c>
      <c r="I887" s="15" t="s">
        <v>56</v>
      </c>
      <c r="J887" s="18" t="s">
        <v>41</v>
      </c>
      <c r="K887" s="18" t="s">
        <v>55</v>
      </c>
    </row>
    <row r="888" spans="1:11">
      <c r="B888" s="7">
        <f>E882</f>
        <v>15</v>
      </c>
      <c r="C888" s="7">
        <f>F882</f>
        <v>0.06</v>
      </c>
      <c r="D888" s="7">
        <f>ROUND((B888*C888*1000000/(B882*83.14)),0)</f>
        <v>1353</v>
      </c>
      <c r="E888" s="7">
        <f>G882</f>
        <v>8</v>
      </c>
      <c r="F888" s="12">
        <f>ROUND((83.14*G888/E888)*(1/1000000),3)</f>
        <v>1.4E-2</v>
      </c>
      <c r="G888" s="7">
        <f>D888</f>
        <v>1353</v>
      </c>
      <c r="H888" s="17">
        <f>ROUND(D882*B882*8.314*(G888-D888)*(1/1000),3)</f>
        <v>0</v>
      </c>
      <c r="I888" s="17">
        <f>ROUND(C882*B882*8.314*(G888-D888)*(1/1000),3)</f>
        <v>0</v>
      </c>
      <c r="J888" s="17">
        <f>ROUND(B882*8.314*(1/1000)*G888*LN(F888/C888),1)</f>
        <v>-131</v>
      </c>
      <c r="K888" s="17">
        <f>J888</f>
        <v>-131</v>
      </c>
    </row>
    <row r="889" spans="1:11">
      <c r="B889" s="7"/>
      <c r="C889" s="7"/>
      <c r="D889" s="7"/>
      <c r="E889" s="7"/>
      <c r="F889" s="7"/>
      <c r="G889" s="7"/>
      <c r="H889" s="7"/>
      <c r="I889" s="7"/>
      <c r="J889" s="2"/>
      <c r="K889" s="2"/>
    </row>
    <row r="890" spans="1:11">
      <c r="A890" s="3" t="s">
        <v>60</v>
      </c>
      <c r="B890" s="1" t="s">
        <v>45</v>
      </c>
      <c r="C890" s="1" t="s">
        <v>44</v>
      </c>
      <c r="D890" s="6" t="s">
        <v>53</v>
      </c>
      <c r="E890" s="1" t="s">
        <v>43</v>
      </c>
      <c r="F890" s="5" t="s">
        <v>17</v>
      </c>
      <c r="G890" s="6" t="s">
        <v>54</v>
      </c>
      <c r="H890" s="15" t="s">
        <v>57</v>
      </c>
      <c r="I890" s="15" t="s">
        <v>56</v>
      </c>
      <c r="J890" s="18" t="s">
        <v>41</v>
      </c>
      <c r="K890" s="18" t="s">
        <v>55</v>
      </c>
    </row>
    <row r="891" spans="1:11">
      <c r="B891" s="7">
        <f>E882</f>
        <v>15</v>
      </c>
      <c r="C891" s="7">
        <f>F882</f>
        <v>0.06</v>
      </c>
      <c r="D891" s="7">
        <f>ROUND((B891*C891*1000000/(B882*83.14)),0)</f>
        <v>1353</v>
      </c>
      <c r="E891" s="7">
        <f>G882</f>
        <v>8</v>
      </c>
      <c r="F891" s="12">
        <f>C882/D882</f>
        <v>1.4</v>
      </c>
      <c r="G891" s="7">
        <f>ROUND(D891*(E891/B891)*((B891/E891)^(1/F891)),0)</f>
        <v>1131</v>
      </c>
      <c r="H891" s="17">
        <f>ROUND(D882*B882*8.314*(G891-D891)*(1/1000),1)</f>
        <v>-36.9</v>
      </c>
      <c r="I891" s="17">
        <f>ROUND(C882*B882*8.314*(G891-D891)*(1/1000),1)</f>
        <v>-51.7</v>
      </c>
      <c r="J891" s="17">
        <f>-H891</f>
        <v>36.9</v>
      </c>
      <c r="K891" s="17">
        <v>0</v>
      </c>
    </row>
    <row r="893" spans="1:11">
      <c r="A893" s="8" t="s">
        <v>81</v>
      </c>
    </row>
    <row r="894" spans="1:11">
      <c r="A894" s="1" t="s">
        <v>0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>
      <c r="A895" s="1" t="s">
        <v>1</v>
      </c>
      <c r="B895" s="1" t="s">
        <v>2</v>
      </c>
      <c r="C895" s="1" t="s">
        <v>3</v>
      </c>
      <c r="D895" s="1" t="s">
        <v>4</v>
      </c>
      <c r="E895" s="1" t="s">
        <v>28</v>
      </c>
      <c r="F895" s="1" t="s">
        <v>5</v>
      </c>
      <c r="G895" s="1" t="s">
        <v>27</v>
      </c>
      <c r="H895" s="1" t="s">
        <v>6</v>
      </c>
      <c r="I895" s="1"/>
      <c r="J895" s="2"/>
      <c r="K895" s="2"/>
    </row>
    <row r="896" spans="1:11">
      <c r="B896" s="1" t="s">
        <v>7</v>
      </c>
      <c r="C896" s="7">
        <v>35</v>
      </c>
      <c r="D896" s="7">
        <v>6</v>
      </c>
      <c r="E896" s="7">
        <v>234</v>
      </c>
      <c r="F896" s="7">
        <v>18</v>
      </c>
      <c r="G896" s="7">
        <v>285</v>
      </c>
      <c r="H896" s="7">
        <v>4.7</v>
      </c>
      <c r="I896" s="2"/>
      <c r="J896" s="2"/>
      <c r="K896" s="2"/>
    </row>
    <row r="897" spans="1:11"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>
      <c r="A898" s="1" t="s">
        <v>8</v>
      </c>
      <c r="B898" s="1" t="s">
        <v>28</v>
      </c>
      <c r="C898" s="1" t="s">
        <v>28</v>
      </c>
      <c r="D898" s="1" t="s">
        <v>29</v>
      </c>
      <c r="E898" s="1" t="s">
        <v>30</v>
      </c>
      <c r="F898" s="1" t="s">
        <v>31</v>
      </c>
      <c r="G898" s="1" t="s">
        <v>32</v>
      </c>
      <c r="H898" s="1" t="s">
        <v>62</v>
      </c>
      <c r="I898" s="1" t="s">
        <v>63</v>
      </c>
      <c r="J898" s="1" t="s">
        <v>33</v>
      </c>
      <c r="K898" s="1" t="s">
        <v>34</v>
      </c>
    </row>
    <row r="899" spans="1:11">
      <c r="B899" s="2">
        <f>E896</f>
        <v>234</v>
      </c>
      <c r="C899" s="2">
        <v>247.26</v>
      </c>
      <c r="D899" s="2">
        <v>1.864E-2</v>
      </c>
      <c r="E899" s="2">
        <v>1.863</v>
      </c>
      <c r="F899" s="2">
        <v>374.24</v>
      </c>
      <c r="G899" s="2">
        <v>1115.7</v>
      </c>
      <c r="H899" s="2">
        <v>375.09</v>
      </c>
      <c r="I899" s="2">
        <v>1201</v>
      </c>
      <c r="J899" s="2">
        <f>D902*C896</f>
        <v>0.64749999999999996</v>
      </c>
      <c r="K899" s="2">
        <f>E902*D896</f>
        <v>11.178000000000001</v>
      </c>
    </row>
    <row r="900" spans="1:11">
      <c r="B900" s="2"/>
      <c r="C900" s="2">
        <v>233.49</v>
      </c>
      <c r="D900" s="2">
        <v>1.8540000000000001E-2</v>
      </c>
      <c r="E900" s="2">
        <v>1.863</v>
      </c>
      <c r="F900" s="2">
        <v>374.24</v>
      </c>
      <c r="G900" s="2">
        <v>1115.7</v>
      </c>
      <c r="H900" s="2">
        <v>375.09</v>
      </c>
      <c r="I900" s="2">
        <v>1201</v>
      </c>
      <c r="J900" s="2"/>
      <c r="K900" s="2"/>
    </row>
    <row r="901" spans="1:11">
      <c r="B901" s="2"/>
      <c r="C901" s="2">
        <f t="shared" ref="C901:I901" si="27">C899-C900</f>
        <v>13.769999999999982</v>
      </c>
      <c r="D901" s="2">
        <f t="shared" si="27"/>
        <v>9.9999999999999395E-5</v>
      </c>
      <c r="E901" s="2">
        <f t="shared" si="27"/>
        <v>0</v>
      </c>
      <c r="F901" s="2">
        <f t="shared" si="27"/>
        <v>0</v>
      </c>
      <c r="G901" s="2">
        <f t="shared" si="27"/>
        <v>0</v>
      </c>
      <c r="H901" s="2">
        <f t="shared" si="27"/>
        <v>0</v>
      </c>
      <c r="I901" s="2">
        <f t="shared" si="27"/>
        <v>0</v>
      </c>
      <c r="J901" s="2"/>
      <c r="K901" s="2"/>
    </row>
    <row r="902" spans="1:11">
      <c r="B902" s="2"/>
      <c r="C902" s="2"/>
      <c r="D902" s="2">
        <f>ROUND(D899+(D901/C901)*(B899-C899),4)</f>
        <v>1.8499999999999999E-2</v>
      </c>
      <c r="E902" s="2">
        <f>ROUND(E899+(E901/C901)*(B899-C899),4)</f>
        <v>1.863</v>
      </c>
      <c r="F902" s="2">
        <f>ROUND(F899+(F901/C901)*(B899-C899),2)</f>
        <v>374.24</v>
      </c>
      <c r="G902" s="2">
        <f>ROUND(G899+(G901/C901)*(B899-C899),1)</f>
        <v>1115.7</v>
      </c>
      <c r="H902" s="2">
        <f>ROUND(H899+(H901/C901)*(B899-C899),1)</f>
        <v>375.1</v>
      </c>
      <c r="I902" s="2">
        <f>ROUND(I899+(I901/C901)*(B899-C899),1)</f>
        <v>1201</v>
      </c>
      <c r="J902" s="2"/>
      <c r="K902" s="2"/>
    </row>
    <row r="903" spans="1:11"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>
      <c r="B904" s="1" t="s">
        <v>35</v>
      </c>
      <c r="C904" s="1" t="s">
        <v>36</v>
      </c>
      <c r="D904" s="1" t="s">
        <v>9</v>
      </c>
      <c r="E904" s="1" t="s">
        <v>37</v>
      </c>
      <c r="F904" s="1" t="s">
        <v>38</v>
      </c>
      <c r="G904" s="1" t="s">
        <v>10</v>
      </c>
      <c r="H904" s="1" t="s">
        <v>39</v>
      </c>
      <c r="I904" s="1" t="s">
        <v>40</v>
      </c>
      <c r="J904" s="21" t="str">
        <f>IF(I905&gt;H902,IF(I905&lt;I902,"vapor saturado","vapor recalentado"),"vapor saturado")</f>
        <v>vapor recalentado</v>
      </c>
      <c r="K904" s="22"/>
    </row>
    <row r="905" spans="1:11">
      <c r="B905" s="2">
        <f>J899+K899</f>
        <v>11.825500000000002</v>
      </c>
      <c r="C905" s="2">
        <f>H896*B905</f>
        <v>55.579850000000008</v>
      </c>
      <c r="D905" s="2">
        <f>ROUND((D896/(C896+D896)),4)</f>
        <v>0.14630000000000001</v>
      </c>
      <c r="E905" s="2">
        <f>ROUND((1-D905)*F902+G902*D905,2)</f>
        <v>482.72</v>
      </c>
      <c r="F905" s="2">
        <f>ROUND((C905/(C896+D896+F896)),4)</f>
        <v>0.94199999999999995</v>
      </c>
      <c r="G905" s="2">
        <f>ROUND(((F905-D902)/(E902-D902)),4)</f>
        <v>0.50070000000000003</v>
      </c>
      <c r="H905" s="2">
        <f>ROUND((1-G905)*F902+G902*G905,2)</f>
        <v>745.49</v>
      </c>
      <c r="I905" s="2">
        <f>ROUND((((C896+D896)/F896)*(H905-E905)+H905),1)</f>
        <v>1344</v>
      </c>
      <c r="K905" s="4"/>
    </row>
    <row r="906" spans="1:11">
      <c r="B906" s="2"/>
      <c r="C906" s="2"/>
      <c r="D906" s="2"/>
      <c r="E906" s="2"/>
      <c r="F906" s="2"/>
      <c r="G906" s="2"/>
      <c r="H906" s="2"/>
      <c r="I906" s="4"/>
      <c r="J906" s="2"/>
      <c r="K906" s="2"/>
    </row>
    <row r="907" spans="1:11">
      <c r="B907" s="1" t="s">
        <v>11</v>
      </c>
      <c r="C907" s="1" t="s">
        <v>11</v>
      </c>
      <c r="D907" s="1" t="s">
        <v>12</v>
      </c>
      <c r="E907" s="18" t="s">
        <v>12</v>
      </c>
      <c r="F907" s="18" t="s">
        <v>13</v>
      </c>
      <c r="G907" s="18" t="s">
        <v>14</v>
      </c>
      <c r="H907" s="1"/>
      <c r="I907" s="1"/>
      <c r="J907" s="2"/>
      <c r="K907" s="2"/>
    </row>
    <row r="908" spans="1:11">
      <c r="B908" s="2">
        <f>I905</f>
        <v>1344</v>
      </c>
      <c r="C908" s="2">
        <v>1316.4</v>
      </c>
      <c r="D908" s="2">
        <v>600</v>
      </c>
      <c r="E908" s="17">
        <f>D911</f>
        <v>652</v>
      </c>
      <c r="F908" s="17">
        <f>ROUND((E908-32)/1.8,0)</f>
        <v>344</v>
      </c>
      <c r="G908" s="17">
        <f>ROUND(F908+273.15,0)</f>
        <v>617</v>
      </c>
      <c r="H908" s="2"/>
      <c r="I908" s="2"/>
      <c r="J908" s="2"/>
      <c r="K908" s="2"/>
    </row>
    <row r="909" spans="1:11">
      <c r="B909" s="2"/>
      <c r="C909" s="2">
        <v>1369.7</v>
      </c>
      <c r="D909" s="2">
        <v>700</v>
      </c>
      <c r="E909" s="2"/>
      <c r="F909" s="2"/>
      <c r="G909" s="2"/>
      <c r="H909" s="2"/>
      <c r="I909" s="2"/>
      <c r="J909" s="2"/>
      <c r="K909" s="2"/>
    </row>
    <row r="910" spans="1:11">
      <c r="B910" s="2"/>
      <c r="C910" s="2">
        <f>C908-C909</f>
        <v>-53.299999999999955</v>
      </c>
      <c r="D910" s="2">
        <f>D908-D909</f>
        <v>-100</v>
      </c>
      <c r="E910" s="2"/>
      <c r="F910" s="2"/>
      <c r="G910" s="2"/>
      <c r="H910" s="2"/>
      <c r="I910" s="2"/>
      <c r="J910" s="2"/>
      <c r="K910" s="2"/>
    </row>
    <row r="911" spans="1:11">
      <c r="B911" s="2"/>
      <c r="C911" s="2"/>
      <c r="D911" s="2">
        <f>ROUND(D908+(D910/C910)*(B908-C908),0)</f>
        <v>652</v>
      </c>
      <c r="E911" s="2"/>
      <c r="F911" s="2"/>
      <c r="G911" s="2"/>
      <c r="H911" s="2"/>
      <c r="I911" s="2"/>
      <c r="J911" s="2"/>
      <c r="K911" s="2"/>
    </row>
    <row r="912" spans="1:11"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>
      <c r="A913" s="1" t="s">
        <v>15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>
      <c r="A914" s="3" t="s">
        <v>1</v>
      </c>
      <c r="B914" s="6" t="s">
        <v>46</v>
      </c>
      <c r="C914" s="9" t="s">
        <v>47</v>
      </c>
      <c r="D914" s="9" t="s">
        <v>48</v>
      </c>
      <c r="E914" s="1" t="s">
        <v>45</v>
      </c>
      <c r="F914" s="1" t="s">
        <v>44</v>
      </c>
      <c r="G914" s="1" t="s">
        <v>43</v>
      </c>
      <c r="H914" s="14" t="s">
        <v>49</v>
      </c>
      <c r="I914" s="14" t="s">
        <v>49</v>
      </c>
      <c r="J914" s="14" t="s">
        <v>52</v>
      </c>
      <c r="K914" s="2"/>
    </row>
    <row r="915" spans="1:11">
      <c r="B915" s="20">
        <v>9</v>
      </c>
      <c r="C915" s="11">
        <v>2.5</v>
      </c>
      <c r="D915" s="11">
        <v>1.5</v>
      </c>
      <c r="E915" s="7">
        <v>20</v>
      </c>
      <c r="F915" s="12">
        <v>7.0000000000000007E-2</v>
      </c>
      <c r="G915" s="7">
        <v>9</v>
      </c>
      <c r="H915" s="13" t="s">
        <v>50</v>
      </c>
      <c r="I915" s="13" t="s">
        <v>51</v>
      </c>
      <c r="J915" s="13" t="s">
        <v>16</v>
      </c>
      <c r="K915" s="2"/>
    </row>
    <row r="916" spans="1:11">
      <c r="B916" s="7"/>
      <c r="C916" s="7"/>
      <c r="D916" s="7"/>
      <c r="E916" s="7"/>
      <c r="F916" s="10"/>
      <c r="G916" s="7"/>
      <c r="H916" s="10"/>
      <c r="I916" s="7"/>
      <c r="J916" s="2"/>
      <c r="K916" s="2"/>
    </row>
    <row r="917" spans="1:11">
      <c r="A917" s="3" t="s">
        <v>58</v>
      </c>
      <c r="B917" s="1" t="s">
        <v>45</v>
      </c>
      <c r="C917" s="1" t="s">
        <v>44</v>
      </c>
      <c r="D917" s="6" t="s">
        <v>53</v>
      </c>
      <c r="E917" s="1" t="s">
        <v>43</v>
      </c>
      <c r="F917" s="1" t="s">
        <v>42</v>
      </c>
      <c r="G917" s="6" t="s">
        <v>54</v>
      </c>
      <c r="H917" s="15" t="s">
        <v>57</v>
      </c>
      <c r="I917" s="15" t="s">
        <v>56</v>
      </c>
      <c r="J917" s="18" t="s">
        <v>41</v>
      </c>
      <c r="K917" s="18" t="s">
        <v>55</v>
      </c>
    </row>
    <row r="918" spans="1:11">
      <c r="B918" s="7">
        <f>E915</f>
        <v>20</v>
      </c>
      <c r="C918" s="7">
        <f>F915</f>
        <v>7.0000000000000007E-2</v>
      </c>
      <c r="D918" s="7">
        <f>ROUND((B918*C918*1000000/(B915*83.14)),0)</f>
        <v>1871</v>
      </c>
      <c r="E918" s="7">
        <f>G915</f>
        <v>9</v>
      </c>
      <c r="F918" s="12">
        <f>C918</f>
        <v>7.0000000000000007E-2</v>
      </c>
      <c r="G918" s="7">
        <f>ROUND((E918*F918*1000000/(B915*83.14)),0)</f>
        <v>842</v>
      </c>
      <c r="H918" s="16">
        <f>ROUND(D915*B915*8.314*(G918-D918)*(1/1000),1)</f>
        <v>-115.5</v>
      </c>
      <c r="I918" s="17">
        <f>ROUND(C915*B915*8.314*(G918-D918)*(1/1000),1)</f>
        <v>-192.5</v>
      </c>
      <c r="J918" s="17">
        <v>0</v>
      </c>
      <c r="K918" s="17">
        <f>H918</f>
        <v>-115.5</v>
      </c>
    </row>
    <row r="919" spans="1:11">
      <c r="B919" s="7"/>
      <c r="C919" s="7"/>
      <c r="D919" s="7"/>
      <c r="E919" s="7"/>
      <c r="F919" s="10"/>
      <c r="G919" s="7"/>
      <c r="H919" s="10"/>
      <c r="I919" s="7"/>
      <c r="J919" s="2"/>
      <c r="K919" s="2"/>
    </row>
    <row r="920" spans="1:11">
      <c r="A920" s="3" t="s">
        <v>59</v>
      </c>
      <c r="B920" s="1" t="s">
        <v>45</v>
      </c>
      <c r="C920" s="1" t="s">
        <v>44</v>
      </c>
      <c r="D920" s="6" t="s">
        <v>53</v>
      </c>
      <c r="E920" s="1" t="s">
        <v>43</v>
      </c>
      <c r="F920" s="1" t="s">
        <v>42</v>
      </c>
      <c r="G920" s="6" t="s">
        <v>54</v>
      </c>
      <c r="H920" s="15" t="s">
        <v>57</v>
      </c>
      <c r="I920" s="15" t="s">
        <v>56</v>
      </c>
      <c r="J920" s="18" t="s">
        <v>41</v>
      </c>
      <c r="K920" s="18" t="s">
        <v>55</v>
      </c>
    </row>
    <row r="921" spans="1:11">
      <c r="B921" s="7">
        <f>E915</f>
        <v>20</v>
      </c>
      <c r="C921" s="7">
        <f>F915</f>
        <v>7.0000000000000007E-2</v>
      </c>
      <c r="D921" s="7">
        <f>ROUND((B921*C921*1000000/(B915*83.14)),0)</f>
        <v>1871</v>
      </c>
      <c r="E921" s="7">
        <f>G915</f>
        <v>9</v>
      </c>
      <c r="F921" s="12">
        <f>ROUND((83.14*G921/E921)*(1/1000000),3)</f>
        <v>1.7000000000000001E-2</v>
      </c>
      <c r="G921" s="7">
        <f>D921</f>
        <v>1871</v>
      </c>
      <c r="H921" s="17">
        <f>ROUND(D915*B915*8.314*(G921-D921)*(1/1000),3)</f>
        <v>0</v>
      </c>
      <c r="I921" s="17">
        <f>ROUND(C915*B915*8.314*(G921-D921)*(1/1000),3)</f>
        <v>0</v>
      </c>
      <c r="J921" s="17">
        <f>ROUND(B915*8.314*(1/1000)*G921*LN(F921/C921),1)</f>
        <v>-198.1</v>
      </c>
      <c r="K921" s="17">
        <f>J921</f>
        <v>-198.1</v>
      </c>
    </row>
    <row r="922" spans="1:11">
      <c r="B922" s="7"/>
      <c r="C922" s="7"/>
      <c r="D922" s="7"/>
      <c r="E922" s="7"/>
      <c r="F922" s="7"/>
      <c r="G922" s="7"/>
      <c r="H922" s="7"/>
      <c r="I922" s="7"/>
      <c r="J922" s="2"/>
      <c r="K922" s="2"/>
    </row>
    <row r="923" spans="1:11">
      <c r="A923" s="3" t="s">
        <v>60</v>
      </c>
      <c r="B923" s="1" t="s">
        <v>45</v>
      </c>
      <c r="C923" s="1" t="s">
        <v>44</v>
      </c>
      <c r="D923" s="6" t="s">
        <v>53</v>
      </c>
      <c r="E923" s="1" t="s">
        <v>43</v>
      </c>
      <c r="F923" s="5" t="s">
        <v>17</v>
      </c>
      <c r="G923" s="6" t="s">
        <v>54</v>
      </c>
      <c r="H923" s="15" t="s">
        <v>57</v>
      </c>
      <c r="I923" s="15" t="s">
        <v>56</v>
      </c>
      <c r="J923" s="18" t="s">
        <v>41</v>
      </c>
      <c r="K923" s="18" t="s">
        <v>55</v>
      </c>
    </row>
    <row r="924" spans="1:11">
      <c r="B924" s="7">
        <f>E915</f>
        <v>20</v>
      </c>
      <c r="C924" s="7">
        <f>F915</f>
        <v>7.0000000000000007E-2</v>
      </c>
      <c r="D924" s="7">
        <f>ROUND((B924*C924*1000000/(B915*83.14)),0)</f>
        <v>1871</v>
      </c>
      <c r="E924" s="7">
        <f>G915</f>
        <v>9</v>
      </c>
      <c r="F924" s="12">
        <f>ROUND(C915/D915,1)</f>
        <v>1.7</v>
      </c>
      <c r="G924" s="7">
        <f>ROUND(D924*(E924/B924)*((B924/E924)^(1/F924)),0)</f>
        <v>1347</v>
      </c>
      <c r="H924" s="17">
        <f>ROUND(D915*B915*8.314*(G924-D924)*(1/1000),1)</f>
        <v>-58.8</v>
      </c>
      <c r="I924" s="17">
        <f>ROUND(C915*B915*8.314*(G924-D924)*(1/1000),1)</f>
        <v>-98</v>
      </c>
      <c r="J924" s="17">
        <f>-H924</f>
        <v>58.8</v>
      </c>
      <c r="K924" s="17">
        <v>0</v>
      </c>
    </row>
    <row r="926" spans="1:11">
      <c r="A926" s="8" t="s">
        <v>82</v>
      </c>
    </row>
    <row r="927" spans="1:11">
      <c r="A927" s="1" t="s">
        <v>0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>
      <c r="A928" s="1" t="s">
        <v>1</v>
      </c>
      <c r="B928" s="1" t="s">
        <v>2</v>
      </c>
      <c r="C928" s="1" t="s">
        <v>3</v>
      </c>
      <c r="D928" s="1" t="s">
        <v>4</v>
      </c>
      <c r="E928" s="1" t="s">
        <v>28</v>
      </c>
      <c r="F928" s="1" t="s">
        <v>5</v>
      </c>
      <c r="G928" s="1" t="s">
        <v>27</v>
      </c>
      <c r="H928" s="1" t="s">
        <v>6</v>
      </c>
      <c r="I928" s="1"/>
      <c r="J928" s="2"/>
      <c r="K928" s="2"/>
    </row>
    <row r="929" spans="1:11">
      <c r="B929" s="1" t="s">
        <v>7</v>
      </c>
      <c r="C929" s="7">
        <v>20</v>
      </c>
      <c r="D929" s="7">
        <v>6</v>
      </c>
      <c r="E929" s="7">
        <v>235</v>
      </c>
      <c r="F929" s="7">
        <v>20</v>
      </c>
      <c r="G929" s="7">
        <v>285</v>
      </c>
      <c r="H929" s="7">
        <v>4.7</v>
      </c>
      <c r="I929" s="2"/>
      <c r="J929" s="2"/>
      <c r="K929" s="2"/>
    </row>
    <row r="930" spans="1:11"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>
      <c r="A931" s="1" t="s">
        <v>8</v>
      </c>
      <c r="B931" s="1" t="s">
        <v>28</v>
      </c>
      <c r="C931" s="1" t="s">
        <v>28</v>
      </c>
      <c r="D931" s="1" t="s">
        <v>29</v>
      </c>
      <c r="E931" s="1" t="s">
        <v>30</v>
      </c>
      <c r="F931" s="1" t="s">
        <v>31</v>
      </c>
      <c r="G931" s="1" t="s">
        <v>32</v>
      </c>
      <c r="H931" s="1" t="s">
        <v>62</v>
      </c>
      <c r="I931" s="1" t="s">
        <v>63</v>
      </c>
      <c r="J931" s="1" t="s">
        <v>33</v>
      </c>
      <c r="K931" s="1" t="s">
        <v>34</v>
      </c>
    </row>
    <row r="932" spans="1:11">
      <c r="B932" s="2">
        <f>E929</f>
        <v>235</v>
      </c>
      <c r="C932" s="2">
        <v>247.26</v>
      </c>
      <c r="D932" s="2">
        <v>1.864E-2</v>
      </c>
      <c r="E932" s="2">
        <v>1.863</v>
      </c>
      <c r="F932" s="2">
        <v>374.24</v>
      </c>
      <c r="G932" s="2">
        <v>1115.7</v>
      </c>
      <c r="H932" s="2">
        <v>375.09</v>
      </c>
      <c r="I932" s="2">
        <v>1201</v>
      </c>
      <c r="J932" s="2">
        <f>D935*C929</f>
        <v>0.372</v>
      </c>
      <c r="K932" s="2">
        <f>E935*D929</f>
        <v>11.178000000000001</v>
      </c>
    </row>
    <row r="933" spans="1:11">
      <c r="B933" s="2"/>
      <c r="C933" s="2">
        <v>233.49</v>
      </c>
      <c r="D933" s="2">
        <v>1.8540000000000001E-2</v>
      </c>
      <c r="E933" s="2">
        <v>1.863</v>
      </c>
      <c r="F933" s="2">
        <v>374.24</v>
      </c>
      <c r="G933" s="2">
        <v>1115.7</v>
      </c>
      <c r="H933" s="2">
        <v>375.09</v>
      </c>
      <c r="I933" s="2">
        <v>1201</v>
      </c>
      <c r="J933" s="2"/>
      <c r="K933" s="2"/>
    </row>
    <row r="934" spans="1:11">
      <c r="B934" s="2"/>
      <c r="C934" s="2">
        <f t="shared" ref="C934:I934" si="28">C932-C933</f>
        <v>13.769999999999982</v>
      </c>
      <c r="D934" s="2">
        <f t="shared" si="28"/>
        <v>9.9999999999999395E-5</v>
      </c>
      <c r="E934" s="2">
        <f t="shared" si="28"/>
        <v>0</v>
      </c>
      <c r="F934" s="2">
        <f t="shared" si="28"/>
        <v>0</v>
      </c>
      <c r="G934" s="2">
        <f t="shared" si="28"/>
        <v>0</v>
      </c>
      <c r="H934" s="2">
        <f t="shared" si="28"/>
        <v>0</v>
      </c>
      <c r="I934" s="2">
        <f t="shared" si="28"/>
        <v>0</v>
      </c>
      <c r="J934" s="2"/>
      <c r="K934" s="2"/>
    </row>
    <row r="935" spans="1:11">
      <c r="B935" s="2"/>
      <c r="C935" s="2"/>
      <c r="D935" s="2">
        <f>ROUND(D932+(D934/C934)*(B932-C932),4)</f>
        <v>1.8599999999999998E-2</v>
      </c>
      <c r="E935" s="2">
        <f>ROUND(E932+(E934/C934)*(B932-C932),4)</f>
        <v>1.863</v>
      </c>
      <c r="F935" s="2">
        <f>ROUND(F932+(F934/C934)*(B932-C932),2)</f>
        <v>374.24</v>
      </c>
      <c r="G935" s="2">
        <f>ROUND(G932+(G934/C934)*(B932-C932),1)</f>
        <v>1115.7</v>
      </c>
      <c r="H935" s="2">
        <f>ROUND(H932+(H934/C934)*(B932-C932),1)</f>
        <v>375.1</v>
      </c>
      <c r="I935" s="2">
        <f>ROUND(I932+(I934/C934)*(B932-C932),1)</f>
        <v>1201</v>
      </c>
      <c r="J935" s="2"/>
      <c r="K935" s="2"/>
    </row>
    <row r="936" spans="1:11"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>
      <c r="B937" s="1" t="s">
        <v>35</v>
      </c>
      <c r="C937" s="1" t="s">
        <v>36</v>
      </c>
      <c r="D937" s="1" t="s">
        <v>9</v>
      </c>
      <c r="E937" s="1" t="s">
        <v>37</v>
      </c>
      <c r="F937" s="1" t="s">
        <v>38</v>
      </c>
      <c r="G937" s="1" t="s">
        <v>10</v>
      </c>
      <c r="H937" s="1" t="s">
        <v>39</v>
      </c>
      <c r="I937" s="1" t="s">
        <v>40</v>
      </c>
      <c r="J937" s="21" t="str">
        <f>IF(I938&gt;H935,IF(I938&lt;I935,"vapor saturado","vapor recalentado"),"vapor saturado")</f>
        <v>vapor recalentado</v>
      </c>
      <c r="K937" s="22"/>
    </row>
    <row r="938" spans="1:11">
      <c r="B938" s="2">
        <f>J932+K932</f>
        <v>11.55</v>
      </c>
      <c r="C938" s="2">
        <f>H929*B938</f>
        <v>54.285000000000004</v>
      </c>
      <c r="D938" s="2">
        <f>ROUND((D929/(C929+D929)),4)</f>
        <v>0.23080000000000001</v>
      </c>
      <c r="E938" s="2">
        <f>ROUND((1-D938)*F935+G935*D938,2)</f>
        <v>545.37</v>
      </c>
      <c r="F938" s="2">
        <f>ROUND((C938/(C929+D929+F929)),4)</f>
        <v>1.1800999999999999</v>
      </c>
      <c r="G938" s="2">
        <f>ROUND(((F938-D935)/(E935-D935)),4)</f>
        <v>0.62970000000000004</v>
      </c>
      <c r="H938" s="2">
        <f>ROUND((1-G938)*F935+G935*G938,2)</f>
        <v>841.14</v>
      </c>
      <c r="I938" s="2">
        <f>ROUND((((C929+D929)/F929)*(H938-E938)+H938),1)</f>
        <v>1225.5999999999999</v>
      </c>
      <c r="K938" s="4"/>
    </row>
    <row r="939" spans="1:11">
      <c r="B939" s="2"/>
      <c r="C939" s="2"/>
      <c r="D939" s="2"/>
      <c r="E939" s="2"/>
      <c r="F939" s="2"/>
      <c r="G939" s="2"/>
      <c r="H939" s="2"/>
      <c r="I939" s="4"/>
      <c r="J939" s="2"/>
      <c r="K939" s="2"/>
    </row>
    <row r="940" spans="1:11">
      <c r="B940" s="1" t="s">
        <v>11</v>
      </c>
      <c r="C940" s="1" t="s">
        <v>11</v>
      </c>
      <c r="D940" s="1" t="s">
        <v>12</v>
      </c>
      <c r="E940" s="18" t="s">
        <v>12</v>
      </c>
      <c r="F940" s="18" t="s">
        <v>13</v>
      </c>
      <c r="G940" s="18" t="s">
        <v>14</v>
      </c>
      <c r="H940" s="1"/>
      <c r="I940" s="1"/>
      <c r="J940" s="2"/>
      <c r="K940" s="2"/>
    </row>
    <row r="941" spans="1:11">
      <c r="B941" s="2">
        <f>I938</f>
        <v>1225.5999999999999</v>
      </c>
      <c r="C941" s="2">
        <v>1221.4000000000001</v>
      </c>
      <c r="D941" s="2">
        <v>440</v>
      </c>
      <c r="E941" s="17">
        <f>D944</f>
        <v>446</v>
      </c>
      <c r="F941" s="17">
        <f>ROUND((E941-32)/1.8,0)</f>
        <v>230</v>
      </c>
      <c r="G941" s="17">
        <f>ROUND(F941+273.15,0)</f>
        <v>503</v>
      </c>
      <c r="H941" s="2"/>
      <c r="I941" s="2"/>
      <c r="J941" s="2"/>
      <c r="K941" s="2"/>
    </row>
    <row r="942" spans="1:11">
      <c r="B942" s="2"/>
      <c r="C942" s="2">
        <v>1234.5999999999999</v>
      </c>
      <c r="D942" s="2">
        <v>460</v>
      </c>
      <c r="E942" s="2"/>
      <c r="F942" s="2"/>
      <c r="G942" s="2"/>
      <c r="H942" s="2"/>
      <c r="I942" s="2"/>
      <c r="J942" s="2"/>
      <c r="K942" s="2"/>
    </row>
    <row r="943" spans="1:11">
      <c r="B943" s="2"/>
      <c r="C943" s="2">
        <f>C941-C942</f>
        <v>-13.199999999999818</v>
      </c>
      <c r="D943" s="2">
        <f>D941-D942</f>
        <v>-20</v>
      </c>
      <c r="E943" s="2"/>
      <c r="F943" s="2"/>
      <c r="G943" s="2"/>
      <c r="H943" s="2"/>
      <c r="I943" s="2"/>
      <c r="J943" s="2"/>
      <c r="K943" s="2"/>
    </row>
    <row r="944" spans="1:11">
      <c r="B944" s="2"/>
      <c r="C944" s="2"/>
      <c r="D944" s="2">
        <f>ROUND(D941+(D943/C943)*(B941-C941),0)</f>
        <v>446</v>
      </c>
      <c r="E944" s="2"/>
      <c r="F944" s="2"/>
      <c r="G944" s="2"/>
      <c r="H944" s="2"/>
      <c r="I944" s="2"/>
      <c r="J944" s="2"/>
      <c r="K944" s="2"/>
    </row>
    <row r="945" spans="1:11"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>
      <c r="A946" s="1" t="s">
        <v>15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>
      <c r="A947" s="3" t="s">
        <v>1</v>
      </c>
      <c r="B947" s="6" t="s">
        <v>46</v>
      </c>
      <c r="C947" s="9" t="s">
        <v>47</v>
      </c>
      <c r="D947" s="9" t="s">
        <v>48</v>
      </c>
      <c r="E947" s="1" t="s">
        <v>45</v>
      </c>
      <c r="F947" s="1" t="s">
        <v>44</v>
      </c>
      <c r="G947" s="1" t="s">
        <v>43</v>
      </c>
      <c r="H947" s="14" t="s">
        <v>49</v>
      </c>
      <c r="I947" s="14" t="s">
        <v>49</v>
      </c>
      <c r="J947" s="14" t="s">
        <v>52</v>
      </c>
      <c r="K947" s="2"/>
    </row>
    <row r="948" spans="1:11">
      <c r="B948" s="20">
        <v>10</v>
      </c>
      <c r="C948" s="11">
        <v>3.5</v>
      </c>
      <c r="D948" s="11">
        <v>2.5</v>
      </c>
      <c r="E948" s="7">
        <v>25</v>
      </c>
      <c r="F948" s="12">
        <v>0.08</v>
      </c>
      <c r="G948" s="7">
        <v>10</v>
      </c>
      <c r="H948" s="13" t="s">
        <v>50</v>
      </c>
      <c r="I948" s="13" t="s">
        <v>51</v>
      </c>
      <c r="J948" s="13" t="s">
        <v>16</v>
      </c>
      <c r="K948" s="2"/>
    </row>
    <row r="949" spans="1:11">
      <c r="B949" s="7"/>
      <c r="C949" s="7"/>
      <c r="D949" s="7"/>
      <c r="E949" s="7"/>
      <c r="F949" s="10"/>
      <c r="G949" s="7"/>
      <c r="H949" s="10"/>
      <c r="I949" s="7"/>
      <c r="J949" s="2"/>
      <c r="K949" s="2"/>
    </row>
    <row r="950" spans="1:11">
      <c r="A950" s="3" t="s">
        <v>58</v>
      </c>
      <c r="B950" s="1" t="s">
        <v>45</v>
      </c>
      <c r="C950" s="1" t="s">
        <v>44</v>
      </c>
      <c r="D950" s="6" t="s">
        <v>53</v>
      </c>
      <c r="E950" s="1" t="s">
        <v>43</v>
      </c>
      <c r="F950" s="1" t="s">
        <v>42</v>
      </c>
      <c r="G950" s="6" t="s">
        <v>54</v>
      </c>
      <c r="H950" s="15" t="s">
        <v>57</v>
      </c>
      <c r="I950" s="15" t="s">
        <v>56</v>
      </c>
      <c r="J950" s="18" t="s">
        <v>41</v>
      </c>
      <c r="K950" s="18" t="s">
        <v>55</v>
      </c>
    </row>
    <row r="951" spans="1:11">
      <c r="B951" s="7">
        <f>E948</f>
        <v>25</v>
      </c>
      <c r="C951" s="7">
        <f>F948</f>
        <v>0.08</v>
      </c>
      <c r="D951" s="7">
        <f>ROUND((B951*C951*1000000/(B948*83.14)),0)</f>
        <v>2406</v>
      </c>
      <c r="E951" s="7">
        <f>G948</f>
        <v>10</v>
      </c>
      <c r="F951" s="12">
        <f>C951</f>
        <v>0.08</v>
      </c>
      <c r="G951" s="7">
        <f>ROUND((E951*F951*1000000/(B948*83.14)),0)</f>
        <v>962</v>
      </c>
      <c r="H951" s="16">
        <f>ROUND(D948*B948*8.314*(G951-D951)*(1/1000),1)</f>
        <v>-300.10000000000002</v>
      </c>
      <c r="I951" s="17">
        <f>ROUND(C948*B948*8.314*(G951-D951)*(1/1000),1)</f>
        <v>-420.2</v>
      </c>
      <c r="J951" s="17">
        <v>0</v>
      </c>
      <c r="K951" s="17">
        <f>H951</f>
        <v>-300.10000000000002</v>
      </c>
    </row>
    <row r="952" spans="1:11">
      <c r="B952" s="7"/>
      <c r="C952" s="7"/>
      <c r="D952" s="7"/>
      <c r="E952" s="7"/>
      <c r="F952" s="10"/>
      <c r="G952" s="7"/>
      <c r="H952" s="10"/>
      <c r="I952" s="7"/>
      <c r="J952" s="2"/>
      <c r="K952" s="2"/>
    </row>
    <row r="953" spans="1:11">
      <c r="A953" s="3" t="s">
        <v>59</v>
      </c>
      <c r="B953" s="1" t="s">
        <v>45</v>
      </c>
      <c r="C953" s="1" t="s">
        <v>44</v>
      </c>
      <c r="D953" s="6" t="s">
        <v>53</v>
      </c>
      <c r="E953" s="1" t="s">
        <v>43</v>
      </c>
      <c r="F953" s="1" t="s">
        <v>42</v>
      </c>
      <c r="G953" s="6" t="s">
        <v>54</v>
      </c>
      <c r="H953" s="15" t="s">
        <v>57</v>
      </c>
      <c r="I953" s="15" t="s">
        <v>56</v>
      </c>
      <c r="J953" s="18" t="s">
        <v>41</v>
      </c>
      <c r="K953" s="18" t="s">
        <v>55</v>
      </c>
    </row>
    <row r="954" spans="1:11">
      <c r="B954" s="7">
        <f>E948</f>
        <v>25</v>
      </c>
      <c r="C954" s="7">
        <f>F948</f>
        <v>0.08</v>
      </c>
      <c r="D954" s="7">
        <f>ROUND((B954*C954*1000000/(B948*83.14)),0)</f>
        <v>2406</v>
      </c>
      <c r="E954" s="7">
        <f>G948</f>
        <v>10</v>
      </c>
      <c r="F954" s="12">
        <f>ROUND((83.14*G954/E954)*(1/1000000),3)</f>
        <v>0.02</v>
      </c>
      <c r="G954" s="7">
        <f>D954</f>
        <v>2406</v>
      </c>
      <c r="H954" s="17">
        <f>ROUND(D948*B948*8.314*(G954-D954)*(1/1000),3)</f>
        <v>0</v>
      </c>
      <c r="I954" s="17">
        <f>ROUND(C948*B948*8.314*(G954-D954)*(1/1000),3)</f>
        <v>0</v>
      </c>
      <c r="J954" s="17">
        <f>ROUND(B948*8.314*(1/1000)*G954*LN(F954/C954),1)</f>
        <v>-277.3</v>
      </c>
      <c r="K954" s="17">
        <f>J954</f>
        <v>-277.3</v>
      </c>
    </row>
    <row r="955" spans="1:11">
      <c r="B955" s="7"/>
      <c r="C955" s="7"/>
      <c r="D955" s="7"/>
      <c r="E955" s="7"/>
      <c r="F955" s="7"/>
      <c r="G955" s="7"/>
      <c r="H955" s="7"/>
      <c r="I955" s="7"/>
      <c r="J955" s="2"/>
      <c r="K955" s="2"/>
    </row>
    <row r="956" spans="1:11">
      <c r="A956" s="3" t="s">
        <v>60</v>
      </c>
      <c r="B956" s="1" t="s">
        <v>45</v>
      </c>
      <c r="C956" s="1" t="s">
        <v>44</v>
      </c>
      <c r="D956" s="6" t="s">
        <v>53</v>
      </c>
      <c r="E956" s="1" t="s">
        <v>43</v>
      </c>
      <c r="F956" s="5" t="s">
        <v>17</v>
      </c>
      <c r="G956" s="6" t="s">
        <v>54</v>
      </c>
      <c r="H956" s="15" t="s">
        <v>57</v>
      </c>
      <c r="I956" s="15" t="s">
        <v>56</v>
      </c>
      <c r="J956" s="18" t="s">
        <v>41</v>
      </c>
      <c r="K956" s="18" t="s">
        <v>55</v>
      </c>
    </row>
    <row r="957" spans="1:11">
      <c r="B957" s="7">
        <f>E948</f>
        <v>25</v>
      </c>
      <c r="C957" s="7">
        <f>F948</f>
        <v>0.08</v>
      </c>
      <c r="D957" s="7">
        <f>ROUND((B957*C957*1000000/(B948*83.14)),0)</f>
        <v>2406</v>
      </c>
      <c r="E957" s="7">
        <f>G948</f>
        <v>10</v>
      </c>
      <c r="F957" s="12">
        <f>C948/D948</f>
        <v>1.4</v>
      </c>
      <c r="G957" s="7">
        <f>ROUND(D957*(E957/B957)*((B957/E957)^(1/F957)),0)</f>
        <v>1852</v>
      </c>
      <c r="H957" s="17">
        <f>ROUND(D948*B948*8.314*(G957-D957)*(1/1000),1)</f>
        <v>-115.1</v>
      </c>
      <c r="I957" s="17">
        <f>ROUND(C948*B948*8.314*(G957-D957)*(1/1000),1)</f>
        <v>-161.19999999999999</v>
      </c>
      <c r="J957" s="17">
        <f>-H957</f>
        <v>115.1</v>
      </c>
      <c r="K957" s="17">
        <v>0</v>
      </c>
    </row>
    <row r="959" spans="1:11">
      <c r="A959" s="8" t="s">
        <v>83</v>
      </c>
    </row>
    <row r="960" spans="1:11">
      <c r="A960" s="1" t="s">
        <v>0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>
      <c r="A961" s="1" t="s">
        <v>1</v>
      </c>
      <c r="B961" s="1" t="s">
        <v>2</v>
      </c>
      <c r="C961" s="1" t="s">
        <v>3</v>
      </c>
      <c r="D961" s="1" t="s">
        <v>4</v>
      </c>
      <c r="E961" s="1" t="s">
        <v>28</v>
      </c>
      <c r="F961" s="1" t="s">
        <v>5</v>
      </c>
      <c r="G961" s="1" t="s">
        <v>27</v>
      </c>
      <c r="H961" s="1" t="s">
        <v>6</v>
      </c>
      <c r="I961" s="1"/>
      <c r="J961" s="2"/>
      <c r="K961" s="2"/>
    </row>
    <row r="962" spans="1:11">
      <c r="B962" s="1" t="s">
        <v>7</v>
      </c>
      <c r="C962" s="7">
        <v>25</v>
      </c>
      <c r="D962" s="7">
        <v>7</v>
      </c>
      <c r="E962" s="7">
        <v>240</v>
      </c>
      <c r="F962" s="7">
        <v>19</v>
      </c>
      <c r="G962" s="7">
        <v>285</v>
      </c>
      <c r="H962" s="7">
        <v>4.7</v>
      </c>
      <c r="I962" s="2"/>
      <c r="J962" s="2"/>
      <c r="K962" s="2"/>
    </row>
    <row r="963" spans="1:11"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>
      <c r="A964" s="1" t="s">
        <v>8</v>
      </c>
      <c r="B964" s="1" t="s">
        <v>28</v>
      </c>
      <c r="C964" s="1" t="s">
        <v>28</v>
      </c>
      <c r="D964" s="1" t="s">
        <v>29</v>
      </c>
      <c r="E964" s="1" t="s">
        <v>30</v>
      </c>
      <c r="F964" s="1" t="s">
        <v>31</v>
      </c>
      <c r="G964" s="1" t="s">
        <v>32</v>
      </c>
      <c r="H964" s="1" t="s">
        <v>62</v>
      </c>
      <c r="I964" s="1" t="s">
        <v>63</v>
      </c>
      <c r="J964" s="1" t="s">
        <v>33</v>
      </c>
      <c r="K964" s="1" t="s">
        <v>34</v>
      </c>
    </row>
    <row r="965" spans="1:11">
      <c r="B965" s="2">
        <f>E962</f>
        <v>240</v>
      </c>
      <c r="C965" s="2">
        <v>247.26</v>
      </c>
      <c r="D965" s="2">
        <v>1.864E-2</v>
      </c>
      <c r="E965" s="2">
        <v>1.863</v>
      </c>
      <c r="F965" s="2">
        <v>374.24</v>
      </c>
      <c r="G965" s="2">
        <v>1115.7</v>
      </c>
      <c r="H965" s="2">
        <v>375.09</v>
      </c>
      <c r="I965" s="2">
        <v>1201</v>
      </c>
      <c r="J965" s="2">
        <f>D968*C962</f>
        <v>0.46499999999999997</v>
      </c>
      <c r="K965" s="2">
        <f>E968*D962</f>
        <v>13.041</v>
      </c>
    </row>
    <row r="966" spans="1:11">
      <c r="B966" s="2"/>
      <c r="C966" s="2">
        <v>233.49</v>
      </c>
      <c r="D966" s="2">
        <v>1.8540000000000001E-2</v>
      </c>
      <c r="E966" s="2">
        <v>1.863</v>
      </c>
      <c r="F966" s="2">
        <v>374.24</v>
      </c>
      <c r="G966" s="2">
        <v>1115.7</v>
      </c>
      <c r="H966" s="2">
        <v>375.09</v>
      </c>
      <c r="I966" s="2">
        <v>1201</v>
      </c>
      <c r="J966" s="2"/>
      <c r="K966" s="2"/>
    </row>
    <row r="967" spans="1:11">
      <c r="B967" s="2"/>
      <c r="C967" s="2">
        <f t="shared" ref="C967:I967" si="29">C965-C966</f>
        <v>13.769999999999982</v>
      </c>
      <c r="D967" s="2">
        <f t="shared" si="29"/>
        <v>9.9999999999999395E-5</v>
      </c>
      <c r="E967" s="2">
        <f t="shared" si="29"/>
        <v>0</v>
      </c>
      <c r="F967" s="2">
        <f t="shared" si="29"/>
        <v>0</v>
      </c>
      <c r="G967" s="2">
        <f t="shared" si="29"/>
        <v>0</v>
      </c>
      <c r="H967" s="2">
        <f t="shared" si="29"/>
        <v>0</v>
      </c>
      <c r="I967" s="2">
        <f t="shared" si="29"/>
        <v>0</v>
      </c>
      <c r="J967" s="2"/>
      <c r="K967" s="2"/>
    </row>
    <row r="968" spans="1:11">
      <c r="B968" s="2"/>
      <c r="C968" s="2"/>
      <c r="D968" s="2">
        <f>ROUND(D965+(D967/C967)*(B965-C965),4)</f>
        <v>1.8599999999999998E-2</v>
      </c>
      <c r="E968" s="2">
        <f>ROUND(E965+(E967/C967)*(B965-C965),4)</f>
        <v>1.863</v>
      </c>
      <c r="F968" s="2">
        <f>ROUND(F965+(F967/C967)*(B965-C965),2)</f>
        <v>374.24</v>
      </c>
      <c r="G968" s="2">
        <f>ROUND(G965+(G967/C967)*(B965-C965),1)</f>
        <v>1115.7</v>
      </c>
      <c r="H968" s="2">
        <f>ROUND(H965+(H967/C967)*(B965-C965),1)</f>
        <v>375.1</v>
      </c>
      <c r="I968" s="2">
        <f>ROUND(I965+(I967/C967)*(B965-C965),1)</f>
        <v>1201</v>
      </c>
      <c r="J968" s="2"/>
      <c r="K968" s="2"/>
    </row>
    <row r="969" spans="1:11"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>
      <c r="B970" s="1" t="s">
        <v>35</v>
      </c>
      <c r="C970" s="1" t="s">
        <v>36</v>
      </c>
      <c r="D970" s="1" t="s">
        <v>9</v>
      </c>
      <c r="E970" s="1" t="s">
        <v>37</v>
      </c>
      <c r="F970" s="1" t="s">
        <v>38</v>
      </c>
      <c r="G970" s="1" t="s">
        <v>10</v>
      </c>
      <c r="H970" s="1" t="s">
        <v>39</v>
      </c>
      <c r="I970" s="1" t="s">
        <v>40</v>
      </c>
      <c r="J970" s="21" t="str">
        <f>IF(I971&gt;H968,IF(I971&lt;I968,"vapor saturado","vapor recalentado"),"vapor saturado")</f>
        <v>vapor recalentado</v>
      </c>
      <c r="K970" s="22"/>
    </row>
    <row r="971" spans="1:11">
      <c r="B971" s="2">
        <f>J965+K965</f>
        <v>13.506</v>
      </c>
      <c r="C971" s="2">
        <f>H962*B971</f>
        <v>63.478200000000001</v>
      </c>
      <c r="D971" s="2">
        <f>ROUND((D962/(C962+D962)),4)</f>
        <v>0.21879999999999999</v>
      </c>
      <c r="E971" s="2">
        <f>ROUND((1-D971)*F968+G968*D971,2)</f>
        <v>536.47</v>
      </c>
      <c r="F971" s="2">
        <f>ROUND((C971/(C962+D962+F962)),4)</f>
        <v>1.2446999999999999</v>
      </c>
      <c r="G971" s="2">
        <f>ROUND(((F971-D968)/(E968-D968)),4)</f>
        <v>0.66479999999999995</v>
      </c>
      <c r="H971" s="2">
        <f>ROUND((1-G971)*F968+G968*G971,2)</f>
        <v>867.16</v>
      </c>
      <c r="I971" s="2">
        <f>ROUND((((C962+D962)/F962)*(H971-E971)+H971),1)</f>
        <v>1424.1</v>
      </c>
      <c r="K971" s="4"/>
    </row>
    <row r="972" spans="1:11">
      <c r="B972" s="2"/>
      <c r="C972" s="2"/>
      <c r="D972" s="2"/>
      <c r="E972" s="2"/>
      <c r="F972" s="2"/>
      <c r="G972" s="2"/>
      <c r="H972" s="2"/>
      <c r="I972" s="4"/>
      <c r="J972" s="2"/>
      <c r="K972" s="2"/>
    </row>
    <row r="973" spans="1:11">
      <c r="B973" s="1" t="s">
        <v>11</v>
      </c>
      <c r="C973" s="1" t="s">
        <v>11</v>
      </c>
      <c r="D973" s="1" t="s">
        <v>12</v>
      </c>
      <c r="E973" s="18" t="s">
        <v>12</v>
      </c>
      <c r="F973" s="18" t="s">
        <v>13</v>
      </c>
      <c r="G973" s="18" t="s">
        <v>14</v>
      </c>
      <c r="H973" s="1"/>
      <c r="I973" s="1"/>
      <c r="J973" s="2"/>
      <c r="K973" s="2"/>
    </row>
    <row r="974" spans="1:11">
      <c r="B974" s="2">
        <f>I971</f>
        <v>1424.1</v>
      </c>
      <c r="C974" s="2">
        <v>1421.9</v>
      </c>
      <c r="D974" s="2">
        <v>800</v>
      </c>
      <c r="E974" s="17">
        <f>D977</f>
        <v>804</v>
      </c>
      <c r="F974" s="17">
        <f>ROUND((E974-32)/1.8,0)</f>
        <v>429</v>
      </c>
      <c r="G974" s="17">
        <f>ROUND(F974+273.15,0)</f>
        <v>702</v>
      </c>
      <c r="H974" s="2"/>
      <c r="I974" s="2"/>
      <c r="J974" s="2"/>
      <c r="K974" s="2"/>
    </row>
    <row r="975" spans="1:11">
      <c r="B975" s="2"/>
      <c r="C975" s="2">
        <v>1474.1</v>
      </c>
      <c r="D975" s="2">
        <v>900</v>
      </c>
      <c r="E975" s="2"/>
      <c r="F975" s="2"/>
      <c r="G975" s="2"/>
      <c r="H975" s="2"/>
      <c r="I975" s="2"/>
      <c r="J975" s="2"/>
      <c r="K975" s="2"/>
    </row>
    <row r="976" spans="1:11">
      <c r="B976" s="2"/>
      <c r="C976" s="2">
        <f>C974-C975</f>
        <v>-52.199999999999818</v>
      </c>
      <c r="D976" s="2">
        <f>D974-D975</f>
        <v>-100</v>
      </c>
      <c r="E976" s="2"/>
      <c r="F976" s="2"/>
      <c r="G976" s="2"/>
      <c r="H976" s="2"/>
      <c r="I976" s="2"/>
      <c r="J976" s="2"/>
      <c r="K976" s="2"/>
    </row>
    <row r="977" spans="1:11">
      <c r="B977" s="2"/>
      <c r="C977" s="2"/>
      <c r="D977" s="2">
        <f>ROUND(D974+(D976/C976)*(B974-C974),0)</f>
        <v>804</v>
      </c>
      <c r="E977" s="2"/>
      <c r="F977" s="2"/>
      <c r="G977" s="2"/>
      <c r="H977" s="2"/>
      <c r="I977" s="2"/>
      <c r="J977" s="2"/>
      <c r="K977" s="2"/>
    </row>
    <row r="978" spans="1:11"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>
      <c r="A979" s="1" t="s">
        <v>15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>
      <c r="A980" s="3" t="s">
        <v>1</v>
      </c>
      <c r="B980" s="6" t="s">
        <v>46</v>
      </c>
      <c r="C980" s="9" t="s">
        <v>47</v>
      </c>
      <c r="D980" s="9" t="s">
        <v>48</v>
      </c>
      <c r="E980" s="1" t="s">
        <v>45</v>
      </c>
      <c r="F980" s="1" t="s">
        <v>44</v>
      </c>
      <c r="G980" s="1" t="s">
        <v>43</v>
      </c>
      <c r="H980" s="14" t="s">
        <v>49</v>
      </c>
      <c r="I980" s="14" t="s">
        <v>49</v>
      </c>
      <c r="J980" s="14" t="s">
        <v>52</v>
      </c>
      <c r="K980" s="2"/>
    </row>
    <row r="981" spans="1:11">
      <c r="B981" s="20">
        <v>11</v>
      </c>
      <c r="C981" s="11">
        <v>2.5</v>
      </c>
      <c r="D981" s="11">
        <v>1.5</v>
      </c>
      <c r="E981" s="7">
        <v>30</v>
      </c>
      <c r="F981" s="12">
        <v>0.09</v>
      </c>
      <c r="G981" s="7">
        <v>11</v>
      </c>
      <c r="H981" s="13" t="s">
        <v>50</v>
      </c>
      <c r="I981" s="13" t="s">
        <v>51</v>
      </c>
      <c r="J981" s="13" t="s">
        <v>16</v>
      </c>
      <c r="K981" s="2"/>
    </row>
    <row r="982" spans="1:11">
      <c r="B982" s="7"/>
      <c r="C982" s="7"/>
      <c r="D982" s="7"/>
      <c r="E982" s="7"/>
      <c r="F982" s="10"/>
      <c r="G982" s="7"/>
      <c r="H982" s="10"/>
      <c r="I982" s="7"/>
      <c r="J982" s="2"/>
      <c r="K982" s="2"/>
    </row>
    <row r="983" spans="1:11">
      <c r="A983" s="3" t="s">
        <v>58</v>
      </c>
      <c r="B983" s="1" t="s">
        <v>45</v>
      </c>
      <c r="C983" s="1" t="s">
        <v>44</v>
      </c>
      <c r="D983" s="6" t="s">
        <v>53</v>
      </c>
      <c r="E983" s="1" t="s">
        <v>43</v>
      </c>
      <c r="F983" s="1" t="s">
        <v>42</v>
      </c>
      <c r="G983" s="6" t="s">
        <v>54</v>
      </c>
      <c r="H983" s="15" t="s">
        <v>57</v>
      </c>
      <c r="I983" s="15" t="s">
        <v>56</v>
      </c>
      <c r="J983" s="18" t="s">
        <v>41</v>
      </c>
      <c r="K983" s="18" t="s">
        <v>55</v>
      </c>
    </row>
    <row r="984" spans="1:11">
      <c r="B984" s="7">
        <f>E981</f>
        <v>30</v>
      </c>
      <c r="C984" s="7">
        <f>F981</f>
        <v>0.09</v>
      </c>
      <c r="D984" s="7">
        <f>ROUND((B984*C984*1000000/(B981*83.14)),0)</f>
        <v>2952</v>
      </c>
      <c r="E984" s="7">
        <f>G981</f>
        <v>11</v>
      </c>
      <c r="F984" s="12">
        <f>C984</f>
        <v>0.09</v>
      </c>
      <c r="G984" s="7">
        <f>ROUND((E984*F984*1000000/(B981*83.14)),0)</f>
        <v>1083</v>
      </c>
      <c r="H984" s="16">
        <f>ROUND(D981*B981*8.314*(G984-D984)*(1/1000),1)</f>
        <v>-256.39999999999998</v>
      </c>
      <c r="I984" s="17">
        <f>ROUND(C981*B981*8.314*(G984-D984)*(1/1000),1)</f>
        <v>-427.3</v>
      </c>
      <c r="J984" s="17">
        <v>0</v>
      </c>
      <c r="K984" s="17">
        <f>H984</f>
        <v>-256.39999999999998</v>
      </c>
    </row>
    <row r="985" spans="1:11">
      <c r="B985" s="7"/>
      <c r="C985" s="7"/>
      <c r="D985" s="7"/>
      <c r="E985" s="7"/>
      <c r="F985" s="10"/>
      <c r="G985" s="7"/>
      <c r="H985" s="10"/>
      <c r="I985" s="7"/>
      <c r="J985" s="2"/>
      <c r="K985" s="2"/>
    </row>
    <row r="986" spans="1:11">
      <c r="A986" s="3" t="s">
        <v>59</v>
      </c>
      <c r="B986" s="1" t="s">
        <v>45</v>
      </c>
      <c r="C986" s="1" t="s">
        <v>44</v>
      </c>
      <c r="D986" s="6" t="s">
        <v>53</v>
      </c>
      <c r="E986" s="1" t="s">
        <v>43</v>
      </c>
      <c r="F986" s="1" t="s">
        <v>42</v>
      </c>
      <c r="G986" s="6" t="s">
        <v>54</v>
      </c>
      <c r="H986" s="15" t="s">
        <v>57</v>
      </c>
      <c r="I986" s="15" t="s">
        <v>56</v>
      </c>
      <c r="J986" s="18" t="s">
        <v>41</v>
      </c>
      <c r="K986" s="18" t="s">
        <v>55</v>
      </c>
    </row>
    <row r="987" spans="1:11">
      <c r="B987" s="7">
        <f>E981</f>
        <v>30</v>
      </c>
      <c r="C987" s="7">
        <f>F981</f>
        <v>0.09</v>
      </c>
      <c r="D987" s="7">
        <f>ROUND((B987*C987*1000000/(B981*83.14)),0)</f>
        <v>2952</v>
      </c>
      <c r="E987" s="7">
        <f>G981</f>
        <v>11</v>
      </c>
      <c r="F987" s="12">
        <f>ROUND((83.14*G987/E987)*(1/1000000),3)</f>
        <v>2.1999999999999999E-2</v>
      </c>
      <c r="G987" s="7">
        <f>D987</f>
        <v>2952</v>
      </c>
      <c r="H987" s="17">
        <f>ROUND(D981*B981*8.314*(G987-D987)*(1/1000),3)</f>
        <v>0</v>
      </c>
      <c r="I987" s="17">
        <f>ROUND(C981*B981*8.314*(G987-D987)*(1/1000),3)</f>
        <v>0</v>
      </c>
      <c r="J987" s="17">
        <f>ROUND(B981*8.314*(1/1000)*G987*LN(F987/C987),1)</f>
        <v>-380.3</v>
      </c>
      <c r="K987" s="17">
        <f>J987</f>
        <v>-380.3</v>
      </c>
    </row>
    <row r="988" spans="1:11">
      <c r="B988" s="7"/>
      <c r="C988" s="7"/>
      <c r="D988" s="7"/>
      <c r="E988" s="7"/>
      <c r="F988" s="7"/>
      <c r="G988" s="7"/>
      <c r="H988" s="7"/>
      <c r="I988" s="7"/>
      <c r="J988" s="2"/>
      <c r="K988" s="2"/>
    </row>
    <row r="989" spans="1:11">
      <c r="A989" s="3" t="s">
        <v>60</v>
      </c>
      <c r="B989" s="1" t="s">
        <v>45</v>
      </c>
      <c r="C989" s="1" t="s">
        <v>44</v>
      </c>
      <c r="D989" s="6" t="s">
        <v>53</v>
      </c>
      <c r="E989" s="1" t="s">
        <v>43</v>
      </c>
      <c r="F989" s="5" t="s">
        <v>17</v>
      </c>
      <c r="G989" s="6" t="s">
        <v>54</v>
      </c>
      <c r="H989" s="15" t="s">
        <v>57</v>
      </c>
      <c r="I989" s="15" t="s">
        <v>56</v>
      </c>
      <c r="J989" s="18" t="s">
        <v>41</v>
      </c>
      <c r="K989" s="18" t="s">
        <v>55</v>
      </c>
    </row>
    <row r="990" spans="1:11">
      <c r="B990" s="7">
        <f>E981</f>
        <v>30</v>
      </c>
      <c r="C990" s="7">
        <f>F981</f>
        <v>0.09</v>
      </c>
      <c r="D990" s="7">
        <f>ROUND((B990*C990*1000000/(B981*83.14)),0)</f>
        <v>2952</v>
      </c>
      <c r="E990" s="7">
        <f>G981</f>
        <v>11</v>
      </c>
      <c r="F990" s="12">
        <f>ROUND(C981/D981,1)</f>
        <v>1.7</v>
      </c>
      <c r="G990" s="7">
        <f>ROUND(D990*(E990/B990)*((B990/E990)^(1/F990)),0)</f>
        <v>1953</v>
      </c>
      <c r="H990" s="17">
        <f>ROUND(D981*B981*8.314*(G990-D990)*(1/1000),1)</f>
        <v>-137</v>
      </c>
      <c r="I990" s="17">
        <f>ROUND(C981*B981*8.314*(G990-D990)*(1/1000),1)</f>
        <v>-228.4</v>
      </c>
      <c r="J990" s="17">
        <f>-H990</f>
        <v>137</v>
      </c>
      <c r="K990" s="17">
        <v>0</v>
      </c>
    </row>
    <row r="992" spans="1:11">
      <c r="A992" s="8" t="s">
        <v>84</v>
      </c>
    </row>
    <row r="993" spans="1:11">
      <c r="A993" s="1" t="s">
        <v>0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>
      <c r="A994" s="1" t="s">
        <v>1</v>
      </c>
      <c r="B994" s="1" t="s">
        <v>2</v>
      </c>
      <c r="C994" s="1" t="s">
        <v>3</v>
      </c>
      <c r="D994" s="1" t="s">
        <v>4</v>
      </c>
      <c r="E994" s="1" t="s">
        <v>28</v>
      </c>
      <c r="F994" s="1" t="s">
        <v>5</v>
      </c>
      <c r="G994" s="1" t="s">
        <v>27</v>
      </c>
      <c r="H994" s="1" t="s">
        <v>6</v>
      </c>
      <c r="I994" s="1"/>
      <c r="J994" s="2"/>
      <c r="K994" s="2"/>
    </row>
    <row r="995" spans="1:11">
      <c r="B995" s="1" t="s">
        <v>7</v>
      </c>
      <c r="C995" s="7">
        <v>35</v>
      </c>
      <c r="D995" s="7">
        <v>6</v>
      </c>
      <c r="E995" s="7">
        <v>242</v>
      </c>
      <c r="F995" s="7">
        <v>25</v>
      </c>
      <c r="G995" s="7">
        <v>285</v>
      </c>
      <c r="H995" s="7">
        <v>6</v>
      </c>
      <c r="I995" s="2"/>
      <c r="J995" s="2"/>
      <c r="K995" s="2"/>
    </row>
    <row r="996" spans="1:11"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>
      <c r="A997" s="1" t="s">
        <v>8</v>
      </c>
      <c r="B997" s="1" t="s">
        <v>28</v>
      </c>
      <c r="C997" s="1" t="s">
        <v>28</v>
      </c>
      <c r="D997" s="1" t="s">
        <v>29</v>
      </c>
      <c r="E997" s="1" t="s">
        <v>30</v>
      </c>
      <c r="F997" s="1" t="s">
        <v>31</v>
      </c>
      <c r="G997" s="1" t="s">
        <v>32</v>
      </c>
      <c r="H997" s="1" t="s">
        <v>62</v>
      </c>
      <c r="I997" s="1" t="s">
        <v>63</v>
      </c>
      <c r="J997" s="1" t="s">
        <v>33</v>
      </c>
      <c r="K997" s="1" t="s">
        <v>34</v>
      </c>
    </row>
    <row r="998" spans="1:11">
      <c r="B998" s="2">
        <f>E995</f>
        <v>242</v>
      </c>
      <c r="C998" s="2">
        <v>247.26</v>
      </c>
      <c r="D998" s="2">
        <v>1.864E-2</v>
      </c>
      <c r="E998" s="2">
        <v>1.863</v>
      </c>
      <c r="F998" s="2">
        <v>374.24</v>
      </c>
      <c r="G998" s="2">
        <v>1115.7</v>
      </c>
      <c r="H998" s="2">
        <v>375.09</v>
      </c>
      <c r="I998" s="2">
        <v>1201</v>
      </c>
      <c r="J998" s="2">
        <f>D1001*C995</f>
        <v>0.65099999999999991</v>
      </c>
      <c r="K998" s="2">
        <f>E1001*D995</f>
        <v>11.178000000000001</v>
      </c>
    </row>
    <row r="999" spans="1:11">
      <c r="B999" s="2"/>
      <c r="C999" s="2">
        <v>233.49</v>
      </c>
      <c r="D999" s="2">
        <v>1.8540000000000001E-2</v>
      </c>
      <c r="E999" s="2">
        <v>1.863</v>
      </c>
      <c r="F999" s="2">
        <v>374.24</v>
      </c>
      <c r="G999" s="2">
        <v>1115.7</v>
      </c>
      <c r="H999" s="2">
        <v>375.09</v>
      </c>
      <c r="I999" s="2">
        <v>1201</v>
      </c>
      <c r="J999" s="2"/>
      <c r="K999" s="2"/>
    </row>
    <row r="1000" spans="1:11">
      <c r="B1000" s="2"/>
      <c r="C1000" s="2">
        <f t="shared" ref="C1000:I1000" si="30">C998-C999</f>
        <v>13.769999999999982</v>
      </c>
      <c r="D1000" s="2">
        <f t="shared" si="30"/>
        <v>9.9999999999999395E-5</v>
      </c>
      <c r="E1000" s="2">
        <f t="shared" si="30"/>
        <v>0</v>
      </c>
      <c r="F1000" s="2">
        <f t="shared" si="30"/>
        <v>0</v>
      </c>
      <c r="G1000" s="2">
        <f t="shared" si="30"/>
        <v>0</v>
      </c>
      <c r="H1000" s="2">
        <f t="shared" si="30"/>
        <v>0</v>
      </c>
      <c r="I1000" s="2">
        <f t="shared" si="30"/>
        <v>0</v>
      </c>
      <c r="J1000" s="2"/>
      <c r="K1000" s="2"/>
    </row>
    <row r="1001" spans="1:11">
      <c r="B1001" s="2"/>
      <c r="C1001" s="2"/>
      <c r="D1001" s="2">
        <f>ROUND(D998+(D1000/C1000)*(B998-C998),4)</f>
        <v>1.8599999999999998E-2</v>
      </c>
      <c r="E1001" s="2">
        <f>ROUND(E998+(E1000/C1000)*(B998-C998),4)</f>
        <v>1.863</v>
      </c>
      <c r="F1001" s="2">
        <f>ROUND(F998+(F1000/C1000)*(B998-C998),2)</f>
        <v>374.24</v>
      </c>
      <c r="G1001" s="2">
        <f>ROUND(G998+(G1000/C1000)*(B998-C998),1)</f>
        <v>1115.7</v>
      </c>
      <c r="H1001" s="2">
        <f>ROUND(H998+(H1000/C1000)*(B998-C998),1)</f>
        <v>375.1</v>
      </c>
      <c r="I1001" s="2">
        <f>ROUND(I998+(I1000/C1000)*(B998-C998),1)</f>
        <v>1201</v>
      </c>
      <c r="J1001" s="2"/>
      <c r="K1001" s="2"/>
    </row>
    <row r="1002" spans="1:11"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1:11">
      <c r="B1003" s="1" t="s">
        <v>35</v>
      </c>
      <c r="C1003" s="1" t="s">
        <v>36</v>
      </c>
      <c r="D1003" s="1" t="s">
        <v>9</v>
      </c>
      <c r="E1003" s="1" t="s">
        <v>37</v>
      </c>
      <c r="F1003" s="1" t="s">
        <v>38</v>
      </c>
      <c r="G1003" s="1" t="s">
        <v>10</v>
      </c>
      <c r="H1003" s="1" t="s">
        <v>39</v>
      </c>
      <c r="I1003" s="1" t="s">
        <v>40</v>
      </c>
      <c r="J1003" s="21" t="str">
        <f>IF(I1004&gt;H1001,IF(I1004&lt;I1001,"vapor saturado","vapor recalentado"),"vapor saturado")</f>
        <v>vapor recalentado</v>
      </c>
      <c r="K1003" s="22"/>
    </row>
    <row r="1004" spans="1:11">
      <c r="B1004" s="2">
        <f>J998+K998</f>
        <v>11.829000000000001</v>
      </c>
      <c r="C1004" s="2">
        <f>H995*B1004</f>
        <v>70.974000000000004</v>
      </c>
      <c r="D1004" s="2">
        <f>ROUND((D995/(C995+D995)),4)</f>
        <v>0.14630000000000001</v>
      </c>
      <c r="E1004" s="2">
        <f>ROUND((1-D1004)*F1001+G1001*D1004,2)</f>
        <v>482.72</v>
      </c>
      <c r="F1004" s="2">
        <f>ROUND((C1004/(C995+D995+F995)),4)</f>
        <v>1.0753999999999999</v>
      </c>
      <c r="G1004" s="2">
        <f>ROUND(((F1004-D1001)/(E1001-D1001)),4)</f>
        <v>0.57299999999999995</v>
      </c>
      <c r="H1004" s="2">
        <f>ROUND((1-G1004)*F1001+G1001*G1004,2)</f>
        <v>799.1</v>
      </c>
      <c r="I1004" s="2">
        <f>ROUND((((C995+D995)/F995)*(H1004-E1004)+H1004),1)</f>
        <v>1318</v>
      </c>
      <c r="K1004" s="4"/>
    </row>
    <row r="1005" spans="1:11">
      <c r="B1005" s="2"/>
      <c r="C1005" s="2"/>
      <c r="D1005" s="2"/>
      <c r="E1005" s="2"/>
      <c r="F1005" s="2"/>
      <c r="G1005" s="2"/>
      <c r="H1005" s="2"/>
      <c r="I1005" s="4"/>
      <c r="J1005" s="2"/>
      <c r="K1005" s="2"/>
    </row>
    <row r="1006" spans="1:11">
      <c r="B1006" s="1" t="s">
        <v>11</v>
      </c>
      <c r="C1006" s="1" t="s">
        <v>11</v>
      </c>
      <c r="D1006" s="1" t="s">
        <v>12</v>
      </c>
      <c r="E1006" s="18" t="s">
        <v>12</v>
      </c>
      <c r="F1006" s="18" t="s">
        <v>13</v>
      </c>
      <c r="G1006" s="18" t="s">
        <v>14</v>
      </c>
      <c r="H1006" s="1"/>
      <c r="I1006" s="1"/>
      <c r="J1006" s="2"/>
      <c r="K1006" s="2"/>
    </row>
    <row r="1007" spans="1:11">
      <c r="B1007" s="2">
        <f>I1004</f>
        <v>1318</v>
      </c>
      <c r="C1007" s="2">
        <v>1316.4</v>
      </c>
      <c r="D1007" s="2">
        <v>600</v>
      </c>
      <c r="E1007" s="17">
        <f>D1010</f>
        <v>603</v>
      </c>
      <c r="F1007" s="17">
        <f>ROUND((E1007-32)/1.8,0)</f>
        <v>317</v>
      </c>
      <c r="G1007" s="17">
        <f>ROUND(F1007+273.15,0)</f>
        <v>590</v>
      </c>
      <c r="H1007" s="2"/>
      <c r="I1007" s="2"/>
      <c r="J1007" s="2"/>
      <c r="K1007" s="2"/>
    </row>
    <row r="1008" spans="1:11">
      <c r="B1008" s="2"/>
      <c r="C1008" s="2">
        <v>1369.7</v>
      </c>
      <c r="D1008" s="2">
        <v>700</v>
      </c>
      <c r="E1008" s="2"/>
      <c r="F1008" s="2"/>
      <c r="G1008" s="2"/>
      <c r="H1008" s="2"/>
      <c r="I1008" s="2"/>
      <c r="J1008" s="2"/>
      <c r="K1008" s="2"/>
    </row>
    <row r="1009" spans="1:11">
      <c r="B1009" s="2"/>
      <c r="C1009" s="2">
        <f>C1007-C1008</f>
        <v>-53.299999999999955</v>
      </c>
      <c r="D1009" s="2">
        <f>D1007-D1008</f>
        <v>-100</v>
      </c>
      <c r="E1009" s="2"/>
      <c r="F1009" s="2"/>
      <c r="G1009" s="2"/>
      <c r="H1009" s="2"/>
      <c r="I1009" s="2"/>
      <c r="J1009" s="2"/>
      <c r="K1009" s="2"/>
    </row>
    <row r="1010" spans="1:11">
      <c r="B1010" s="2"/>
      <c r="C1010" s="2"/>
      <c r="D1010" s="2">
        <f>ROUND(D1007+(D1009/C1009)*(B1007-C1007),0)</f>
        <v>603</v>
      </c>
      <c r="E1010" s="2"/>
      <c r="F1010" s="2"/>
      <c r="G1010" s="2"/>
      <c r="H1010" s="2"/>
      <c r="I1010" s="2"/>
      <c r="J1010" s="2"/>
      <c r="K1010" s="2"/>
    </row>
    <row r="1011" spans="1:11"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1:11">
      <c r="A1012" s="1" t="s">
        <v>15</v>
      </c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1:11">
      <c r="A1013" s="3" t="s">
        <v>1</v>
      </c>
      <c r="B1013" s="6" t="s">
        <v>46</v>
      </c>
      <c r="C1013" s="9" t="s">
        <v>47</v>
      </c>
      <c r="D1013" s="9" t="s">
        <v>48</v>
      </c>
      <c r="E1013" s="1" t="s">
        <v>45</v>
      </c>
      <c r="F1013" s="1" t="s">
        <v>44</v>
      </c>
      <c r="G1013" s="1" t="s">
        <v>43</v>
      </c>
      <c r="H1013" s="14" t="s">
        <v>49</v>
      </c>
      <c r="I1013" s="14" t="s">
        <v>49</v>
      </c>
      <c r="J1013" s="14" t="s">
        <v>52</v>
      </c>
      <c r="K1013" s="2"/>
    </row>
    <row r="1014" spans="1:11">
      <c r="B1014" s="20">
        <v>2</v>
      </c>
      <c r="C1014" s="11">
        <v>3.5</v>
      </c>
      <c r="D1014" s="11">
        <v>2.5</v>
      </c>
      <c r="E1014" s="7">
        <v>15</v>
      </c>
      <c r="F1014" s="12">
        <v>0.01</v>
      </c>
      <c r="G1014" s="7">
        <v>2</v>
      </c>
      <c r="H1014" s="13" t="s">
        <v>50</v>
      </c>
      <c r="I1014" s="13" t="s">
        <v>51</v>
      </c>
      <c r="J1014" s="13" t="s">
        <v>16</v>
      </c>
      <c r="K1014" s="2"/>
    </row>
    <row r="1015" spans="1:11">
      <c r="B1015" s="7"/>
      <c r="C1015" s="7"/>
      <c r="D1015" s="7"/>
      <c r="E1015" s="7"/>
      <c r="F1015" s="10"/>
      <c r="G1015" s="7"/>
      <c r="H1015" s="10"/>
      <c r="I1015" s="7"/>
      <c r="J1015" s="2"/>
      <c r="K1015" s="2"/>
    </row>
    <row r="1016" spans="1:11">
      <c r="A1016" s="3" t="s">
        <v>58</v>
      </c>
      <c r="B1016" s="1" t="s">
        <v>45</v>
      </c>
      <c r="C1016" s="1" t="s">
        <v>44</v>
      </c>
      <c r="D1016" s="6" t="s">
        <v>53</v>
      </c>
      <c r="E1016" s="1" t="s">
        <v>43</v>
      </c>
      <c r="F1016" s="1" t="s">
        <v>42</v>
      </c>
      <c r="G1016" s="6" t="s">
        <v>54</v>
      </c>
      <c r="H1016" s="15" t="s">
        <v>57</v>
      </c>
      <c r="I1016" s="15" t="s">
        <v>56</v>
      </c>
      <c r="J1016" s="18" t="s">
        <v>41</v>
      </c>
      <c r="K1016" s="18" t="s">
        <v>55</v>
      </c>
    </row>
    <row r="1017" spans="1:11">
      <c r="B1017" s="7">
        <f>E1014</f>
        <v>15</v>
      </c>
      <c r="C1017" s="7">
        <f>F1014</f>
        <v>0.01</v>
      </c>
      <c r="D1017" s="7">
        <f>ROUND((B1017*C1017*1000000/(B1014*83.14)),0)</f>
        <v>902</v>
      </c>
      <c r="E1017" s="7">
        <f>G1014</f>
        <v>2</v>
      </c>
      <c r="F1017" s="12">
        <f>C1017</f>
        <v>0.01</v>
      </c>
      <c r="G1017" s="7">
        <f>ROUND((E1017*F1017*1000000/(B1014*83.14)),0)</f>
        <v>120</v>
      </c>
      <c r="H1017" s="16">
        <f>ROUND(D1014*B1014*8.314*(G1017-D1017)*(1/1000),1)</f>
        <v>-32.5</v>
      </c>
      <c r="I1017" s="17">
        <f>ROUND(C1014*B1014*8.314*(G1017-D1017)*(1/1000),1)</f>
        <v>-45.5</v>
      </c>
      <c r="J1017" s="17">
        <v>0</v>
      </c>
      <c r="K1017" s="17">
        <f>H1017</f>
        <v>-32.5</v>
      </c>
    </row>
    <row r="1018" spans="1:11">
      <c r="B1018" s="7"/>
      <c r="C1018" s="7"/>
      <c r="D1018" s="7"/>
      <c r="E1018" s="7"/>
      <c r="F1018" s="10"/>
      <c r="G1018" s="7"/>
      <c r="H1018" s="10"/>
      <c r="I1018" s="7"/>
      <c r="J1018" s="2"/>
      <c r="K1018" s="2"/>
    </row>
    <row r="1019" spans="1:11">
      <c r="A1019" s="3" t="s">
        <v>59</v>
      </c>
      <c r="B1019" s="1" t="s">
        <v>45</v>
      </c>
      <c r="C1019" s="1" t="s">
        <v>44</v>
      </c>
      <c r="D1019" s="6" t="s">
        <v>53</v>
      </c>
      <c r="E1019" s="1" t="s">
        <v>43</v>
      </c>
      <c r="F1019" s="1" t="s">
        <v>42</v>
      </c>
      <c r="G1019" s="6" t="s">
        <v>54</v>
      </c>
      <c r="H1019" s="15" t="s">
        <v>57</v>
      </c>
      <c r="I1019" s="15" t="s">
        <v>56</v>
      </c>
      <c r="J1019" s="18" t="s">
        <v>41</v>
      </c>
      <c r="K1019" s="18" t="s">
        <v>55</v>
      </c>
    </row>
    <row r="1020" spans="1:11">
      <c r="B1020" s="7">
        <f>E1014</f>
        <v>15</v>
      </c>
      <c r="C1020" s="7">
        <f>F1014</f>
        <v>0.01</v>
      </c>
      <c r="D1020" s="7">
        <f>ROUND((B1020*C1020*1000000/(B1014*83.14)),0)</f>
        <v>902</v>
      </c>
      <c r="E1020" s="7">
        <f>G1014</f>
        <v>2</v>
      </c>
      <c r="F1020" s="12">
        <f>ROUND((83.14*G1020/E1020)*(1/1000000),3)</f>
        <v>3.6999999999999998E-2</v>
      </c>
      <c r="G1020" s="7">
        <f>D1020</f>
        <v>902</v>
      </c>
      <c r="H1020" s="17">
        <f>ROUND(D1014*B1014*8.314*(G1020-D1020)*(1/1000),3)</f>
        <v>0</v>
      </c>
      <c r="I1020" s="17">
        <f>ROUND(C1014*B1014*8.314*(G1020-D1020)*(1/1000),3)</f>
        <v>0</v>
      </c>
      <c r="J1020" s="17">
        <f>ROUND(B1014*8.314*(1/1000)*G1020*LN(F1020/C1020),1)</f>
        <v>19.600000000000001</v>
      </c>
      <c r="K1020" s="17">
        <f>J1020</f>
        <v>19.600000000000001</v>
      </c>
    </row>
    <row r="1021" spans="1:11">
      <c r="B1021" s="7"/>
      <c r="C1021" s="7"/>
      <c r="D1021" s="7"/>
      <c r="E1021" s="7"/>
      <c r="F1021" s="7"/>
      <c r="G1021" s="7"/>
      <c r="H1021" s="7"/>
      <c r="I1021" s="7"/>
      <c r="J1021" s="2"/>
      <c r="K1021" s="2"/>
    </row>
    <row r="1022" spans="1:11">
      <c r="A1022" s="3" t="s">
        <v>60</v>
      </c>
      <c r="B1022" s="1" t="s">
        <v>45</v>
      </c>
      <c r="C1022" s="1" t="s">
        <v>44</v>
      </c>
      <c r="D1022" s="6" t="s">
        <v>53</v>
      </c>
      <c r="E1022" s="1" t="s">
        <v>43</v>
      </c>
      <c r="F1022" s="5" t="s">
        <v>17</v>
      </c>
      <c r="G1022" s="6" t="s">
        <v>54</v>
      </c>
      <c r="H1022" s="15" t="s">
        <v>57</v>
      </c>
      <c r="I1022" s="15" t="s">
        <v>56</v>
      </c>
      <c r="J1022" s="18" t="s">
        <v>41</v>
      </c>
      <c r="K1022" s="18" t="s">
        <v>55</v>
      </c>
    </row>
    <row r="1023" spans="1:11">
      <c r="B1023" s="7">
        <f>E1014</f>
        <v>15</v>
      </c>
      <c r="C1023" s="7">
        <f>F1014</f>
        <v>0.01</v>
      </c>
      <c r="D1023" s="7">
        <f>ROUND((B1023*C1023*1000000/(B1014*83.14)),0)</f>
        <v>902</v>
      </c>
      <c r="E1023" s="7">
        <f>G1014</f>
        <v>2</v>
      </c>
      <c r="F1023" s="12">
        <f>C1014/D1014</f>
        <v>1.4</v>
      </c>
      <c r="G1023" s="7">
        <f>ROUND(D1023*(E1023/B1023)*((B1023/E1023)^(1/F1023)),0)</f>
        <v>507</v>
      </c>
      <c r="H1023" s="17">
        <f>ROUND(D1014*B1014*8.314*(G1023-D1023)*(1/1000),1)</f>
        <v>-16.399999999999999</v>
      </c>
      <c r="I1023" s="17">
        <f>ROUND(C1014*B1014*8.314*(G1023-D1023)*(1/1000),1)</f>
        <v>-23</v>
      </c>
      <c r="J1023" s="17">
        <f>-H1023</f>
        <v>16.399999999999999</v>
      </c>
      <c r="K1023" s="17">
        <v>0</v>
      </c>
    </row>
    <row r="1025" spans="1:11">
      <c r="A1025" s="8" t="s">
        <v>85</v>
      </c>
    </row>
    <row r="1026" spans="1:11">
      <c r="A1026" s="1" t="s">
        <v>0</v>
      </c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1:11">
      <c r="A1027" s="1" t="s">
        <v>1</v>
      </c>
      <c r="B1027" s="1" t="s">
        <v>2</v>
      </c>
      <c r="C1027" s="1" t="s">
        <v>3</v>
      </c>
      <c r="D1027" s="1" t="s">
        <v>4</v>
      </c>
      <c r="E1027" s="1" t="s">
        <v>28</v>
      </c>
      <c r="F1027" s="1" t="s">
        <v>5</v>
      </c>
      <c r="G1027" s="1" t="s">
        <v>27</v>
      </c>
      <c r="H1027" s="1" t="s">
        <v>6</v>
      </c>
      <c r="I1027" s="1"/>
      <c r="J1027" s="2"/>
      <c r="K1027" s="2"/>
    </row>
    <row r="1028" spans="1:11">
      <c r="B1028" s="1" t="s">
        <v>7</v>
      </c>
      <c r="C1028" s="7">
        <v>25</v>
      </c>
      <c r="D1028" s="7">
        <v>7</v>
      </c>
      <c r="E1028" s="7">
        <v>245</v>
      </c>
      <c r="F1028" s="7">
        <v>30</v>
      </c>
      <c r="G1028" s="7">
        <v>285</v>
      </c>
      <c r="H1028" s="7">
        <v>7</v>
      </c>
      <c r="I1028" s="2"/>
      <c r="J1028" s="2"/>
      <c r="K1028" s="2"/>
    </row>
    <row r="1029" spans="1:11"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1:11">
      <c r="A1030" s="1" t="s">
        <v>8</v>
      </c>
      <c r="B1030" s="1" t="s">
        <v>28</v>
      </c>
      <c r="C1030" s="1" t="s">
        <v>28</v>
      </c>
      <c r="D1030" s="1" t="s">
        <v>29</v>
      </c>
      <c r="E1030" s="1" t="s">
        <v>30</v>
      </c>
      <c r="F1030" s="1" t="s">
        <v>31</v>
      </c>
      <c r="G1030" s="1" t="s">
        <v>32</v>
      </c>
      <c r="H1030" s="1" t="s">
        <v>62</v>
      </c>
      <c r="I1030" s="1" t="s">
        <v>63</v>
      </c>
      <c r="J1030" s="1" t="s">
        <v>33</v>
      </c>
      <c r="K1030" s="1" t="s">
        <v>34</v>
      </c>
    </row>
    <row r="1031" spans="1:11">
      <c r="B1031" s="2">
        <f>E1028</f>
        <v>245</v>
      </c>
      <c r="C1031" s="2">
        <v>247.26</v>
      </c>
      <c r="D1031" s="2">
        <v>1.864E-2</v>
      </c>
      <c r="E1031" s="2">
        <v>1.863</v>
      </c>
      <c r="F1031" s="2">
        <v>374.24</v>
      </c>
      <c r="G1031" s="2">
        <v>1115.7</v>
      </c>
      <c r="H1031" s="2">
        <v>375.09</v>
      </c>
      <c r="I1031" s="2">
        <v>1201</v>
      </c>
      <c r="J1031" s="2">
        <f>D1034*C1028</f>
        <v>0.46499999999999997</v>
      </c>
      <c r="K1031" s="2">
        <f>E1034*D1028</f>
        <v>13.041</v>
      </c>
    </row>
    <row r="1032" spans="1:11">
      <c r="B1032" s="2"/>
      <c r="C1032" s="2">
        <v>233.49</v>
      </c>
      <c r="D1032" s="2">
        <v>1.8540000000000001E-2</v>
      </c>
      <c r="E1032" s="2">
        <v>1.863</v>
      </c>
      <c r="F1032" s="2">
        <v>374.24</v>
      </c>
      <c r="G1032" s="2">
        <v>1115.7</v>
      </c>
      <c r="H1032" s="2">
        <v>375.09</v>
      </c>
      <c r="I1032" s="2">
        <v>1201</v>
      </c>
      <c r="J1032" s="2"/>
      <c r="K1032" s="2"/>
    </row>
    <row r="1033" spans="1:11">
      <c r="B1033" s="2"/>
      <c r="C1033" s="2">
        <f t="shared" ref="C1033:I1033" si="31">C1031-C1032</f>
        <v>13.769999999999982</v>
      </c>
      <c r="D1033" s="2">
        <f t="shared" si="31"/>
        <v>9.9999999999999395E-5</v>
      </c>
      <c r="E1033" s="2">
        <f t="shared" si="31"/>
        <v>0</v>
      </c>
      <c r="F1033" s="2">
        <f t="shared" si="31"/>
        <v>0</v>
      </c>
      <c r="G1033" s="2">
        <f t="shared" si="31"/>
        <v>0</v>
      </c>
      <c r="H1033" s="2">
        <f t="shared" si="31"/>
        <v>0</v>
      </c>
      <c r="I1033" s="2">
        <f t="shared" si="31"/>
        <v>0</v>
      </c>
      <c r="J1033" s="2"/>
      <c r="K1033" s="2"/>
    </row>
    <row r="1034" spans="1:11">
      <c r="B1034" s="2"/>
      <c r="C1034" s="2"/>
      <c r="D1034" s="2">
        <f>ROUND(D1031+(D1033/C1033)*(B1031-C1031),4)</f>
        <v>1.8599999999999998E-2</v>
      </c>
      <c r="E1034" s="2">
        <f>ROUND(E1031+(E1033/C1033)*(B1031-C1031),4)</f>
        <v>1.863</v>
      </c>
      <c r="F1034" s="2">
        <f>ROUND(F1031+(F1033/C1033)*(B1031-C1031),2)</f>
        <v>374.24</v>
      </c>
      <c r="G1034" s="2">
        <f>ROUND(G1031+(G1033/C1033)*(B1031-C1031),1)</f>
        <v>1115.7</v>
      </c>
      <c r="H1034" s="2">
        <f>ROUND(H1031+(H1033/C1033)*(B1031-C1031),1)</f>
        <v>375.1</v>
      </c>
      <c r="I1034" s="2">
        <f>ROUND(I1031+(I1033/C1033)*(B1031-C1031),1)</f>
        <v>1201</v>
      </c>
      <c r="J1034" s="2"/>
      <c r="K1034" s="2"/>
    </row>
    <row r="1035" spans="1:11"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1:11">
      <c r="B1036" s="1" t="s">
        <v>35</v>
      </c>
      <c r="C1036" s="1" t="s">
        <v>36</v>
      </c>
      <c r="D1036" s="1" t="s">
        <v>9</v>
      </c>
      <c r="E1036" s="1" t="s">
        <v>37</v>
      </c>
      <c r="F1036" s="1" t="s">
        <v>38</v>
      </c>
      <c r="G1036" s="1" t="s">
        <v>10</v>
      </c>
      <c r="H1036" s="1" t="s">
        <v>39</v>
      </c>
      <c r="I1036" s="1" t="s">
        <v>40</v>
      </c>
      <c r="J1036" s="21" t="str">
        <f>IF(I1037&gt;H1034,IF(I1037&lt;I1034,"vapor saturado","vapor recalentado"),"vapor saturado")</f>
        <v>vapor recalentado</v>
      </c>
      <c r="K1036" s="22"/>
    </row>
    <row r="1037" spans="1:11">
      <c r="B1037" s="2">
        <f>J1031+K1031</f>
        <v>13.506</v>
      </c>
      <c r="C1037" s="2">
        <f>H1028*B1037</f>
        <v>94.542000000000002</v>
      </c>
      <c r="D1037" s="2">
        <f>ROUND((D1028/(C1028+D1028)),4)</f>
        <v>0.21879999999999999</v>
      </c>
      <c r="E1037" s="2">
        <f>ROUND((1-D1037)*F1034+G1034*D1037,2)</f>
        <v>536.47</v>
      </c>
      <c r="F1037" s="2">
        <f>ROUND((C1037/(C1028+D1028+F1028)),4)</f>
        <v>1.5248999999999999</v>
      </c>
      <c r="G1037" s="2">
        <f>ROUND(((F1037-D1034)/(E1034-D1034)),4)</f>
        <v>0.81669999999999998</v>
      </c>
      <c r="H1037" s="2">
        <f>ROUND((1-G1037)*F1034+G1034*G1037,2)</f>
        <v>979.79</v>
      </c>
      <c r="I1037" s="2">
        <f>ROUND((((C1028+D1028)/F1028)*(H1037-E1037)+H1037),1)</f>
        <v>1452.7</v>
      </c>
      <c r="K1037" s="4"/>
    </row>
    <row r="1038" spans="1:11">
      <c r="B1038" s="2"/>
      <c r="C1038" s="2"/>
      <c r="D1038" s="2"/>
      <c r="E1038" s="2"/>
      <c r="F1038" s="2"/>
      <c r="G1038" s="2"/>
      <c r="H1038" s="2"/>
      <c r="I1038" s="4"/>
      <c r="J1038" s="2"/>
      <c r="K1038" s="2"/>
    </row>
    <row r="1039" spans="1:11">
      <c r="B1039" s="1" t="s">
        <v>11</v>
      </c>
      <c r="C1039" s="1" t="s">
        <v>11</v>
      </c>
      <c r="D1039" s="1" t="s">
        <v>12</v>
      </c>
      <c r="E1039" s="18" t="s">
        <v>12</v>
      </c>
      <c r="F1039" s="18" t="s">
        <v>13</v>
      </c>
      <c r="G1039" s="18" t="s">
        <v>14</v>
      </c>
      <c r="H1039" s="1"/>
      <c r="I1039" s="1"/>
      <c r="J1039" s="2"/>
      <c r="K1039" s="2"/>
    </row>
    <row r="1040" spans="1:11">
      <c r="B1040" s="2">
        <f>I1037</f>
        <v>1452.7</v>
      </c>
      <c r="C1040" s="2">
        <v>1421.9</v>
      </c>
      <c r="D1040" s="2">
        <v>800</v>
      </c>
      <c r="E1040" s="17">
        <f>D1043</f>
        <v>859</v>
      </c>
      <c r="F1040" s="17">
        <f>ROUND((E1040-32)/1.8,0)</f>
        <v>459</v>
      </c>
      <c r="G1040" s="17">
        <f>ROUND(F1040+273.15,0)</f>
        <v>732</v>
      </c>
      <c r="H1040" s="2"/>
      <c r="I1040" s="2"/>
      <c r="J1040" s="2"/>
      <c r="K1040" s="2"/>
    </row>
    <row r="1041" spans="1:11">
      <c r="B1041" s="2"/>
      <c r="C1041" s="2">
        <v>1474.1</v>
      </c>
      <c r="D1041" s="2">
        <v>900</v>
      </c>
      <c r="E1041" s="2"/>
      <c r="F1041" s="2"/>
      <c r="G1041" s="2"/>
      <c r="H1041" s="2"/>
      <c r="I1041" s="2"/>
      <c r="J1041" s="2"/>
      <c r="K1041" s="2"/>
    </row>
    <row r="1042" spans="1:11">
      <c r="B1042" s="2"/>
      <c r="C1042" s="2">
        <f>C1040-C1041</f>
        <v>-52.199999999999818</v>
      </c>
      <c r="D1042" s="2">
        <f>D1040-D1041</f>
        <v>-100</v>
      </c>
      <c r="E1042" s="2"/>
      <c r="F1042" s="2"/>
      <c r="G1042" s="2"/>
      <c r="H1042" s="2"/>
      <c r="I1042" s="2"/>
      <c r="J1042" s="2"/>
      <c r="K1042" s="2"/>
    </row>
    <row r="1043" spans="1:11">
      <c r="B1043" s="2"/>
      <c r="C1043" s="2"/>
      <c r="D1043" s="2">
        <f>ROUND(D1040+(D1042/C1042)*(B1040-C1040),0)</f>
        <v>859</v>
      </c>
      <c r="E1043" s="2"/>
      <c r="F1043" s="2"/>
      <c r="G1043" s="2"/>
      <c r="H1043" s="2"/>
      <c r="I1043" s="2"/>
      <c r="J1043" s="2"/>
      <c r="K1043" s="2"/>
    </row>
    <row r="1044" spans="1:11"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1:11">
      <c r="A1045" s="1" t="s">
        <v>15</v>
      </c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1:11">
      <c r="A1046" s="3" t="s">
        <v>1</v>
      </c>
      <c r="B1046" s="6" t="s">
        <v>46</v>
      </c>
      <c r="C1046" s="9" t="s">
        <v>47</v>
      </c>
      <c r="D1046" s="9" t="s">
        <v>48</v>
      </c>
      <c r="E1046" s="1" t="s">
        <v>45</v>
      </c>
      <c r="F1046" s="1" t="s">
        <v>44</v>
      </c>
      <c r="G1046" s="1" t="s">
        <v>43</v>
      </c>
      <c r="H1046" s="14" t="s">
        <v>49</v>
      </c>
      <c r="I1046" s="14" t="s">
        <v>49</v>
      </c>
      <c r="J1046" s="14" t="s">
        <v>52</v>
      </c>
      <c r="K1046" s="2"/>
    </row>
    <row r="1047" spans="1:11">
      <c r="B1047" s="20">
        <v>3</v>
      </c>
      <c r="C1047" s="11">
        <v>2.5</v>
      </c>
      <c r="D1047" s="11">
        <v>1.5</v>
      </c>
      <c r="E1047" s="7">
        <v>20</v>
      </c>
      <c r="F1047" s="12">
        <v>0.02</v>
      </c>
      <c r="G1047" s="7">
        <v>3</v>
      </c>
      <c r="H1047" s="13" t="s">
        <v>50</v>
      </c>
      <c r="I1047" s="13" t="s">
        <v>51</v>
      </c>
      <c r="J1047" s="13" t="s">
        <v>16</v>
      </c>
      <c r="K1047" s="2"/>
    </row>
    <row r="1048" spans="1:11">
      <c r="B1048" s="7"/>
      <c r="C1048" s="7"/>
      <c r="D1048" s="7"/>
      <c r="E1048" s="7"/>
      <c r="F1048" s="10"/>
      <c r="G1048" s="7"/>
      <c r="H1048" s="10"/>
      <c r="I1048" s="7"/>
      <c r="J1048" s="2"/>
      <c r="K1048" s="2"/>
    </row>
    <row r="1049" spans="1:11">
      <c r="A1049" s="3" t="s">
        <v>58</v>
      </c>
      <c r="B1049" s="1" t="s">
        <v>45</v>
      </c>
      <c r="C1049" s="1" t="s">
        <v>44</v>
      </c>
      <c r="D1049" s="6" t="s">
        <v>53</v>
      </c>
      <c r="E1049" s="1" t="s">
        <v>43</v>
      </c>
      <c r="F1049" s="1" t="s">
        <v>42</v>
      </c>
      <c r="G1049" s="6" t="s">
        <v>54</v>
      </c>
      <c r="H1049" s="15" t="s">
        <v>57</v>
      </c>
      <c r="I1049" s="15" t="s">
        <v>56</v>
      </c>
      <c r="J1049" s="18" t="s">
        <v>41</v>
      </c>
      <c r="K1049" s="18" t="s">
        <v>55</v>
      </c>
    </row>
    <row r="1050" spans="1:11">
      <c r="B1050" s="7">
        <f>E1047</f>
        <v>20</v>
      </c>
      <c r="C1050" s="7">
        <f>F1047</f>
        <v>0.02</v>
      </c>
      <c r="D1050" s="7">
        <f>ROUND((B1050*C1050*1000000/(B1047*83.14)),0)</f>
        <v>1604</v>
      </c>
      <c r="E1050" s="7">
        <f>G1047</f>
        <v>3</v>
      </c>
      <c r="F1050" s="12">
        <f>C1050</f>
        <v>0.02</v>
      </c>
      <c r="G1050" s="7">
        <f>ROUND((E1050*F1050*1000000/(B1047*83.14)),0)</f>
        <v>241</v>
      </c>
      <c r="H1050" s="16">
        <f>ROUND(D1047*B1047*8.314*(G1050-D1050)*(1/1000),1)</f>
        <v>-51</v>
      </c>
      <c r="I1050" s="17">
        <f>ROUND(C1047*B1047*8.314*(G1050-D1050)*(1/1000),1)</f>
        <v>-85</v>
      </c>
      <c r="J1050" s="17">
        <v>0</v>
      </c>
      <c r="K1050" s="17">
        <f>H1050</f>
        <v>-51</v>
      </c>
    </row>
    <row r="1051" spans="1:11">
      <c r="B1051" s="7"/>
      <c r="C1051" s="7"/>
      <c r="D1051" s="7"/>
      <c r="E1051" s="7"/>
      <c r="F1051" s="10"/>
      <c r="G1051" s="7"/>
      <c r="H1051" s="10"/>
      <c r="I1051" s="7"/>
      <c r="J1051" s="2"/>
      <c r="K1051" s="2"/>
    </row>
    <row r="1052" spans="1:11">
      <c r="A1052" s="3" t="s">
        <v>59</v>
      </c>
      <c r="B1052" s="1" t="s">
        <v>45</v>
      </c>
      <c r="C1052" s="1" t="s">
        <v>44</v>
      </c>
      <c r="D1052" s="6" t="s">
        <v>53</v>
      </c>
      <c r="E1052" s="1" t="s">
        <v>43</v>
      </c>
      <c r="F1052" s="1" t="s">
        <v>42</v>
      </c>
      <c r="G1052" s="6" t="s">
        <v>54</v>
      </c>
      <c r="H1052" s="15" t="s">
        <v>57</v>
      </c>
      <c r="I1052" s="15" t="s">
        <v>56</v>
      </c>
      <c r="J1052" s="18" t="s">
        <v>41</v>
      </c>
      <c r="K1052" s="18" t="s">
        <v>55</v>
      </c>
    </row>
    <row r="1053" spans="1:11">
      <c r="B1053" s="7">
        <f>E1047</f>
        <v>20</v>
      </c>
      <c r="C1053" s="7">
        <f>F1047</f>
        <v>0.02</v>
      </c>
      <c r="D1053" s="7">
        <f>ROUND((B1053*C1053*1000000/(B1047*83.14)),0)</f>
        <v>1604</v>
      </c>
      <c r="E1053" s="7">
        <f>G1047</f>
        <v>3</v>
      </c>
      <c r="F1053" s="12">
        <f>ROUND((83.14*G1053/E1053)*(1/1000000),3)</f>
        <v>4.3999999999999997E-2</v>
      </c>
      <c r="G1053" s="7">
        <f>D1053</f>
        <v>1604</v>
      </c>
      <c r="H1053" s="17">
        <f>ROUND(D1047*B1047*8.314*(G1053-D1053)*(1/1000),3)</f>
        <v>0</v>
      </c>
      <c r="I1053" s="17">
        <f>ROUND(C1047*B1047*8.314*(G1053-D1053)*(1/1000),3)</f>
        <v>0</v>
      </c>
      <c r="J1053" s="17">
        <f>ROUND(B1047*8.314*(1/1000)*G1053*LN(F1053/C1053),1)</f>
        <v>31.5</v>
      </c>
      <c r="K1053" s="17">
        <f>J1053</f>
        <v>31.5</v>
      </c>
    </row>
    <row r="1054" spans="1:11">
      <c r="B1054" s="7"/>
      <c r="C1054" s="7"/>
      <c r="D1054" s="7"/>
      <c r="E1054" s="7"/>
      <c r="F1054" s="7"/>
      <c r="G1054" s="7"/>
      <c r="H1054" s="7"/>
      <c r="I1054" s="7"/>
      <c r="J1054" s="2"/>
      <c r="K1054" s="2"/>
    </row>
    <row r="1055" spans="1:11">
      <c r="A1055" s="3" t="s">
        <v>60</v>
      </c>
      <c r="B1055" s="1" t="s">
        <v>45</v>
      </c>
      <c r="C1055" s="1" t="s">
        <v>44</v>
      </c>
      <c r="D1055" s="6" t="s">
        <v>53</v>
      </c>
      <c r="E1055" s="1" t="s">
        <v>43</v>
      </c>
      <c r="F1055" s="5" t="s">
        <v>17</v>
      </c>
      <c r="G1055" s="6" t="s">
        <v>54</v>
      </c>
      <c r="H1055" s="15" t="s">
        <v>57</v>
      </c>
      <c r="I1055" s="15" t="s">
        <v>56</v>
      </c>
      <c r="J1055" s="18" t="s">
        <v>41</v>
      </c>
      <c r="K1055" s="18" t="s">
        <v>55</v>
      </c>
    </row>
    <row r="1056" spans="1:11">
      <c r="B1056" s="7">
        <f>E1047</f>
        <v>20</v>
      </c>
      <c r="C1056" s="7">
        <f>F1047</f>
        <v>0.02</v>
      </c>
      <c r="D1056" s="7">
        <f>ROUND((B1056*C1056*1000000/(B1047*83.14)),0)</f>
        <v>1604</v>
      </c>
      <c r="E1056" s="7">
        <f>G1047</f>
        <v>3</v>
      </c>
      <c r="F1056" s="12">
        <f>ROUND(C1047/D1047,1)</f>
        <v>1.7</v>
      </c>
      <c r="G1056" s="7">
        <f>ROUND(D1056*(E1056/B1056)*((B1056/E1056)^(1/F1056)),0)</f>
        <v>734</v>
      </c>
      <c r="H1056" s="17">
        <f>ROUND(D1047*B1047*8.314*(G1056-D1056)*(1/1000),1)</f>
        <v>-32.5</v>
      </c>
      <c r="I1056" s="17">
        <f>ROUND(C1047*B1047*8.314*(G1056-D1056)*(1/1000),1)</f>
        <v>-54.2</v>
      </c>
      <c r="J1056" s="17">
        <f>-H1056</f>
        <v>32.5</v>
      </c>
      <c r="K1056" s="17">
        <v>0</v>
      </c>
    </row>
    <row r="1058" spans="1:11">
      <c r="A1058" s="8" t="s">
        <v>86</v>
      </c>
    </row>
    <row r="1059" spans="1:11">
      <c r="A1059" s="1" t="s">
        <v>0</v>
      </c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1:11">
      <c r="A1060" s="1" t="s">
        <v>1</v>
      </c>
      <c r="B1060" s="1" t="s">
        <v>2</v>
      </c>
      <c r="C1060" s="1" t="s">
        <v>3</v>
      </c>
      <c r="D1060" s="1" t="s">
        <v>4</v>
      </c>
      <c r="E1060" s="1" t="s">
        <v>28</v>
      </c>
      <c r="F1060" s="1" t="s">
        <v>5</v>
      </c>
      <c r="G1060" s="1" t="s">
        <v>27</v>
      </c>
      <c r="H1060" s="1" t="s">
        <v>6</v>
      </c>
      <c r="I1060" s="1"/>
      <c r="J1060" s="2"/>
      <c r="K1060" s="2"/>
    </row>
    <row r="1061" spans="1:11">
      <c r="B1061" s="1" t="s">
        <v>7</v>
      </c>
      <c r="C1061" s="7">
        <v>20</v>
      </c>
      <c r="D1061" s="7">
        <v>8</v>
      </c>
      <c r="E1061" s="7">
        <v>235</v>
      </c>
      <c r="F1061" s="7">
        <v>35</v>
      </c>
      <c r="G1061" s="7">
        <v>285</v>
      </c>
      <c r="H1061" s="7">
        <v>6.5</v>
      </c>
      <c r="I1061" s="2"/>
      <c r="J1061" s="2"/>
      <c r="K1061" s="2"/>
    </row>
    <row r="1062" spans="1:11"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1:11">
      <c r="A1063" s="1" t="s">
        <v>8</v>
      </c>
      <c r="B1063" s="1" t="s">
        <v>28</v>
      </c>
      <c r="C1063" s="1" t="s">
        <v>28</v>
      </c>
      <c r="D1063" s="1" t="s">
        <v>29</v>
      </c>
      <c r="E1063" s="1" t="s">
        <v>30</v>
      </c>
      <c r="F1063" s="1" t="s">
        <v>31</v>
      </c>
      <c r="G1063" s="1" t="s">
        <v>32</v>
      </c>
      <c r="H1063" s="1" t="s">
        <v>62</v>
      </c>
      <c r="I1063" s="1" t="s">
        <v>63</v>
      </c>
      <c r="J1063" s="1" t="s">
        <v>33</v>
      </c>
      <c r="K1063" s="1" t="s">
        <v>34</v>
      </c>
    </row>
    <row r="1064" spans="1:11">
      <c r="B1064" s="2">
        <f>E1061</f>
        <v>235</v>
      </c>
      <c r="C1064" s="2">
        <v>247.26</v>
      </c>
      <c r="D1064" s="2">
        <v>1.864E-2</v>
      </c>
      <c r="E1064" s="2">
        <v>1.863</v>
      </c>
      <c r="F1064" s="2">
        <v>374.24</v>
      </c>
      <c r="G1064" s="2">
        <v>1115.7</v>
      </c>
      <c r="H1064" s="2">
        <v>375.09</v>
      </c>
      <c r="I1064" s="2">
        <v>1201</v>
      </c>
      <c r="J1064" s="2">
        <f>D1067*C1061</f>
        <v>0.372</v>
      </c>
      <c r="K1064" s="2">
        <f>E1067*D1061</f>
        <v>14.904</v>
      </c>
    </row>
    <row r="1065" spans="1:11">
      <c r="B1065" s="2"/>
      <c r="C1065" s="2">
        <v>233.49</v>
      </c>
      <c r="D1065" s="2">
        <v>1.8540000000000001E-2</v>
      </c>
      <c r="E1065" s="2">
        <v>1.863</v>
      </c>
      <c r="F1065" s="2">
        <v>374.24</v>
      </c>
      <c r="G1065" s="2">
        <v>1115.7</v>
      </c>
      <c r="H1065" s="2">
        <v>375.09</v>
      </c>
      <c r="I1065" s="2">
        <v>1201</v>
      </c>
      <c r="J1065" s="2"/>
      <c r="K1065" s="2"/>
    </row>
    <row r="1066" spans="1:11">
      <c r="B1066" s="2"/>
      <c r="C1066" s="2">
        <f t="shared" ref="C1066:I1066" si="32">C1064-C1065</f>
        <v>13.769999999999982</v>
      </c>
      <c r="D1066" s="2">
        <f t="shared" si="32"/>
        <v>9.9999999999999395E-5</v>
      </c>
      <c r="E1066" s="2">
        <f t="shared" si="32"/>
        <v>0</v>
      </c>
      <c r="F1066" s="2">
        <f t="shared" si="32"/>
        <v>0</v>
      </c>
      <c r="G1066" s="2">
        <f t="shared" si="32"/>
        <v>0</v>
      </c>
      <c r="H1066" s="2">
        <f t="shared" si="32"/>
        <v>0</v>
      </c>
      <c r="I1066" s="2">
        <f t="shared" si="32"/>
        <v>0</v>
      </c>
      <c r="J1066" s="2"/>
      <c r="K1066" s="2"/>
    </row>
    <row r="1067" spans="1:11">
      <c r="B1067" s="2"/>
      <c r="C1067" s="2"/>
      <c r="D1067" s="2">
        <f>ROUND(D1064+(D1066/C1066)*(B1064-C1064),4)</f>
        <v>1.8599999999999998E-2</v>
      </c>
      <c r="E1067" s="2">
        <f>ROUND(E1064+(E1066/C1066)*(B1064-C1064),4)</f>
        <v>1.863</v>
      </c>
      <c r="F1067" s="2">
        <f>ROUND(F1064+(F1066/C1066)*(B1064-C1064),2)</f>
        <v>374.24</v>
      </c>
      <c r="G1067" s="2">
        <f>ROUND(G1064+(G1066/C1066)*(B1064-C1064),1)</f>
        <v>1115.7</v>
      </c>
      <c r="H1067" s="2">
        <f>ROUND(H1064+(H1066/C1066)*(B1064-C1064),1)</f>
        <v>375.1</v>
      </c>
      <c r="I1067" s="2">
        <f>ROUND(I1064+(I1066/C1066)*(B1064-C1064),1)</f>
        <v>1201</v>
      </c>
      <c r="J1067" s="2"/>
      <c r="K1067" s="2"/>
    </row>
    <row r="1068" spans="1:11"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1:11">
      <c r="B1069" s="1" t="s">
        <v>35</v>
      </c>
      <c r="C1069" s="1" t="s">
        <v>36</v>
      </c>
      <c r="D1069" s="1" t="s">
        <v>9</v>
      </c>
      <c r="E1069" s="1" t="s">
        <v>37</v>
      </c>
      <c r="F1069" s="1" t="s">
        <v>38</v>
      </c>
      <c r="G1069" s="1" t="s">
        <v>10</v>
      </c>
      <c r="H1069" s="1" t="s">
        <v>39</v>
      </c>
      <c r="I1069" s="1" t="s">
        <v>40</v>
      </c>
      <c r="J1069" s="21" t="str">
        <f>IF(I1070&gt;H1067,IF(I1070&lt;I1067,"vapor saturado","vapor recalentado"),"vapor saturado")</f>
        <v>vapor recalentado</v>
      </c>
      <c r="K1069" s="22"/>
    </row>
    <row r="1070" spans="1:11">
      <c r="B1070" s="2">
        <f>J1064+K1064</f>
        <v>15.276</v>
      </c>
      <c r="C1070" s="2">
        <f>H1061*B1070</f>
        <v>99.293999999999997</v>
      </c>
      <c r="D1070" s="2">
        <f>ROUND((D1061/(C1061+D1061)),4)</f>
        <v>0.28570000000000001</v>
      </c>
      <c r="E1070" s="2">
        <f>ROUND((1-D1070)*F1067+G1067*D1070,2)</f>
        <v>586.08000000000004</v>
      </c>
      <c r="F1070" s="2">
        <f>ROUND((C1070/(C1061+D1061+F1061)),4)</f>
        <v>1.5761000000000001</v>
      </c>
      <c r="G1070" s="2">
        <f>ROUND(((F1070-D1067)/(E1067-D1067)),4)</f>
        <v>0.84440000000000004</v>
      </c>
      <c r="H1070" s="2">
        <f>ROUND((1-G1070)*F1067+G1067*G1070,2)</f>
        <v>1000.33</v>
      </c>
      <c r="I1070" s="2">
        <f>ROUND((((C1061+D1061)/F1061)*(H1070-E1070)+H1070),1)</f>
        <v>1331.7</v>
      </c>
      <c r="K1070" s="4"/>
    </row>
    <row r="1071" spans="1:11">
      <c r="B1071" s="2"/>
      <c r="C1071" s="2"/>
      <c r="D1071" s="2"/>
      <c r="E1071" s="2"/>
      <c r="F1071" s="2"/>
      <c r="G1071" s="2"/>
      <c r="H1071" s="2"/>
      <c r="I1071" s="4"/>
      <c r="J1071" s="2"/>
      <c r="K1071" s="2"/>
    </row>
    <row r="1072" spans="1:11">
      <c r="B1072" s="1" t="s">
        <v>11</v>
      </c>
      <c r="C1072" s="1" t="s">
        <v>11</v>
      </c>
      <c r="D1072" s="1" t="s">
        <v>12</v>
      </c>
      <c r="E1072" s="18" t="s">
        <v>12</v>
      </c>
      <c r="F1072" s="18" t="s">
        <v>13</v>
      </c>
      <c r="G1072" s="18" t="s">
        <v>14</v>
      </c>
      <c r="H1072" s="1"/>
      <c r="I1072" s="1"/>
      <c r="J1072" s="2"/>
      <c r="K1072" s="2"/>
    </row>
    <row r="1073" spans="1:11">
      <c r="B1073" s="2">
        <f>I1070</f>
        <v>1331.7</v>
      </c>
      <c r="C1073" s="2">
        <v>1316.4</v>
      </c>
      <c r="D1073" s="2">
        <v>600</v>
      </c>
      <c r="E1073" s="17">
        <f>D1076</f>
        <v>629</v>
      </c>
      <c r="F1073" s="17">
        <f>ROUND((E1073-32)/1.8,0)</f>
        <v>332</v>
      </c>
      <c r="G1073" s="17">
        <f>ROUND(F1073+273.15,0)</f>
        <v>605</v>
      </c>
      <c r="H1073" s="2"/>
      <c r="I1073" s="2"/>
      <c r="J1073" s="2"/>
      <c r="K1073" s="2"/>
    </row>
    <row r="1074" spans="1:11">
      <c r="B1074" s="2"/>
      <c r="C1074" s="2">
        <v>1369.7</v>
      </c>
      <c r="D1074" s="2">
        <v>700</v>
      </c>
      <c r="E1074" s="2"/>
      <c r="F1074" s="2"/>
      <c r="G1074" s="2"/>
      <c r="H1074" s="2"/>
      <c r="I1074" s="2"/>
      <c r="J1074" s="2"/>
      <c r="K1074" s="2"/>
    </row>
    <row r="1075" spans="1:11">
      <c r="B1075" s="2"/>
      <c r="C1075" s="2">
        <f>C1073-C1074</f>
        <v>-53.299999999999955</v>
      </c>
      <c r="D1075" s="2">
        <f>D1073-D1074</f>
        <v>-100</v>
      </c>
      <c r="E1075" s="2"/>
      <c r="F1075" s="2"/>
      <c r="G1075" s="2"/>
      <c r="H1075" s="2"/>
      <c r="I1075" s="2"/>
      <c r="J1075" s="2"/>
      <c r="K1075" s="2"/>
    </row>
    <row r="1076" spans="1:11">
      <c r="B1076" s="2"/>
      <c r="C1076" s="2"/>
      <c r="D1076" s="2">
        <f>ROUND(D1073+(D1075/C1075)*(B1073-C1073),0)</f>
        <v>629</v>
      </c>
      <c r="E1076" s="2"/>
      <c r="F1076" s="2"/>
      <c r="G1076" s="2"/>
      <c r="H1076" s="2"/>
      <c r="I1076" s="2"/>
      <c r="J1076" s="2"/>
      <c r="K1076" s="2"/>
    </row>
    <row r="1077" spans="1:11">
      <c r="B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1:11">
      <c r="A1078" s="1" t="s">
        <v>15</v>
      </c>
      <c r="B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1:11">
      <c r="A1079" s="3" t="s">
        <v>1</v>
      </c>
      <c r="B1079" s="6" t="s">
        <v>46</v>
      </c>
      <c r="C1079" s="9" t="s">
        <v>47</v>
      </c>
      <c r="D1079" s="9" t="s">
        <v>48</v>
      </c>
      <c r="E1079" s="1" t="s">
        <v>45</v>
      </c>
      <c r="F1079" s="1" t="s">
        <v>44</v>
      </c>
      <c r="G1079" s="1" t="s">
        <v>43</v>
      </c>
      <c r="H1079" s="14" t="s">
        <v>49</v>
      </c>
      <c r="I1079" s="14" t="s">
        <v>49</v>
      </c>
      <c r="J1079" s="14" t="s">
        <v>52</v>
      </c>
      <c r="K1079" s="2"/>
    </row>
    <row r="1080" spans="1:11">
      <c r="B1080" s="20">
        <v>4</v>
      </c>
      <c r="C1080" s="11">
        <v>3.5</v>
      </c>
      <c r="D1080" s="11">
        <v>2.5</v>
      </c>
      <c r="E1080" s="7">
        <v>25</v>
      </c>
      <c r="F1080" s="12">
        <v>0.03</v>
      </c>
      <c r="G1080" s="7">
        <v>4</v>
      </c>
      <c r="H1080" s="13" t="s">
        <v>50</v>
      </c>
      <c r="I1080" s="13" t="s">
        <v>51</v>
      </c>
      <c r="J1080" s="13" t="s">
        <v>16</v>
      </c>
      <c r="K1080" s="2"/>
    </row>
    <row r="1081" spans="1:11">
      <c r="B1081" s="7"/>
      <c r="C1081" s="7"/>
      <c r="D1081" s="7"/>
      <c r="E1081" s="7"/>
      <c r="F1081" s="10"/>
      <c r="G1081" s="7"/>
      <c r="H1081" s="10"/>
      <c r="I1081" s="7"/>
      <c r="J1081" s="2"/>
      <c r="K1081" s="2"/>
    </row>
    <row r="1082" spans="1:11">
      <c r="A1082" s="3" t="s">
        <v>58</v>
      </c>
      <c r="B1082" s="1" t="s">
        <v>45</v>
      </c>
      <c r="C1082" s="1" t="s">
        <v>44</v>
      </c>
      <c r="D1082" s="6" t="s">
        <v>53</v>
      </c>
      <c r="E1082" s="1" t="s">
        <v>43</v>
      </c>
      <c r="F1082" s="1" t="s">
        <v>42</v>
      </c>
      <c r="G1082" s="6" t="s">
        <v>54</v>
      </c>
      <c r="H1082" s="15" t="s">
        <v>57</v>
      </c>
      <c r="I1082" s="15" t="s">
        <v>56</v>
      </c>
      <c r="J1082" s="18" t="s">
        <v>41</v>
      </c>
      <c r="K1082" s="18" t="s">
        <v>55</v>
      </c>
    </row>
    <row r="1083" spans="1:11">
      <c r="B1083" s="7">
        <f>E1080</f>
        <v>25</v>
      </c>
      <c r="C1083" s="7">
        <f>F1080</f>
        <v>0.03</v>
      </c>
      <c r="D1083" s="7">
        <f>ROUND((B1083*C1083*1000000/(B1080*83.14)),0)</f>
        <v>2255</v>
      </c>
      <c r="E1083" s="7">
        <f>G1080</f>
        <v>4</v>
      </c>
      <c r="F1083" s="12">
        <f>C1083</f>
        <v>0.03</v>
      </c>
      <c r="G1083" s="7">
        <f>ROUND((E1083*F1083*1000000/(B1080*83.14)),0)</f>
        <v>361</v>
      </c>
      <c r="H1083" s="16">
        <f>ROUND(D1080*B1080*8.314*(G1083-D1083)*(1/1000),1)</f>
        <v>-157.5</v>
      </c>
      <c r="I1083" s="17">
        <f>ROUND(C1080*B1080*8.314*(G1083-D1083)*(1/1000),1)</f>
        <v>-220.5</v>
      </c>
      <c r="J1083" s="17">
        <v>0</v>
      </c>
      <c r="K1083" s="17">
        <f>H1083</f>
        <v>-157.5</v>
      </c>
    </row>
    <row r="1084" spans="1:11">
      <c r="B1084" s="7"/>
      <c r="C1084" s="7"/>
      <c r="D1084" s="7"/>
      <c r="E1084" s="7"/>
      <c r="F1084" s="10"/>
      <c r="G1084" s="7"/>
      <c r="H1084" s="10"/>
      <c r="I1084" s="7"/>
      <c r="J1084" s="2"/>
      <c r="K1084" s="2"/>
    </row>
    <row r="1085" spans="1:11">
      <c r="A1085" s="3" t="s">
        <v>59</v>
      </c>
      <c r="B1085" s="1" t="s">
        <v>45</v>
      </c>
      <c r="C1085" s="1" t="s">
        <v>44</v>
      </c>
      <c r="D1085" s="6" t="s">
        <v>53</v>
      </c>
      <c r="E1085" s="1" t="s">
        <v>43</v>
      </c>
      <c r="F1085" s="1" t="s">
        <v>42</v>
      </c>
      <c r="G1085" s="6" t="s">
        <v>54</v>
      </c>
      <c r="H1085" s="15" t="s">
        <v>57</v>
      </c>
      <c r="I1085" s="15" t="s">
        <v>56</v>
      </c>
      <c r="J1085" s="18" t="s">
        <v>41</v>
      </c>
      <c r="K1085" s="18" t="s">
        <v>55</v>
      </c>
    </row>
    <row r="1086" spans="1:11">
      <c r="B1086" s="7">
        <f>E1080</f>
        <v>25</v>
      </c>
      <c r="C1086" s="7">
        <f>F1080</f>
        <v>0.03</v>
      </c>
      <c r="D1086" s="7">
        <f>ROUND((B1086*C1086*1000000/(B1080*83.14)),0)</f>
        <v>2255</v>
      </c>
      <c r="E1086" s="7">
        <f>G1080</f>
        <v>4</v>
      </c>
      <c r="F1086" s="12">
        <f>ROUND((83.14*G1086/E1086)*(1/1000000),3)</f>
        <v>4.7E-2</v>
      </c>
      <c r="G1086" s="7">
        <f>D1086</f>
        <v>2255</v>
      </c>
      <c r="H1086" s="17">
        <f>ROUND(D1080*B1080*8.314*(G1086-D1086)*(1/1000),3)</f>
        <v>0</v>
      </c>
      <c r="I1086" s="17">
        <f>ROUND(C1080*B1080*8.314*(G1086-D1086)*(1/1000),3)</f>
        <v>0</v>
      </c>
      <c r="J1086" s="17">
        <f>ROUND(B1080*8.314*(1/1000)*G1086*LN(F1086/C1086),)</f>
        <v>34</v>
      </c>
      <c r="K1086" s="17">
        <f>J1086</f>
        <v>34</v>
      </c>
    </row>
    <row r="1087" spans="1:11">
      <c r="B1087" s="7"/>
      <c r="C1087" s="7"/>
      <c r="D1087" s="7"/>
      <c r="E1087" s="7"/>
      <c r="F1087" s="7"/>
      <c r="G1087" s="7"/>
      <c r="H1087" s="7"/>
      <c r="I1087" s="7"/>
      <c r="J1087" s="2"/>
      <c r="K1087" s="2"/>
    </row>
    <row r="1088" spans="1:11">
      <c r="A1088" s="3" t="s">
        <v>60</v>
      </c>
      <c r="B1088" s="1" t="s">
        <v>45</v>
      </c>
      <c r="C1088" s="1" t="s">
        <v>44</v>
      </c>
      <c r="D1088" s="6" t="s">
        <v>53</v>
      </c>
      <c r="E1088" s="1" t="s">
        <v>43</v>
      </c>
      <c r="F1088" s="5" t="s">
        <v>17</v>
      </c>
      <c r="G1088" s="6" t="s">
        <v>54</v>
      </c>
      <c r="H1088" s="15" t="s">
        <v>57</v>
      </c>
      <c r="I1088" s="15" t="s">
        <v>56</v>
      </c>
      <c r="J1088" s="18" t="s">
        <v>41</v>
      </c>
      <c r="K1088" s="18" t="s">
        <v>55</v>
      </c>
    </row>
    <row r="1089" spans="1:11">
      <c r="B1089" s="7">
        <f>E1080</f>
        <v>25</v>
      </c>
      <c r="C1089" s="7">
        <f>F1080</f>
        <v>0.03</v>
      </c>
      <c r="D1089" s="7">
        <f>ROUND((B1089*C1089*1000000/(B1080*83.14)),0)</f>
        <v>2255</v>
      </c>
      <c r="E1089" s="7">
        <f>G1080</f>
        <v>4</v>
      </c>
      <c r="F1089" s="12">
        <f>C1080/D1080</f>
        <v>1.4</v>
      </c>
      <c r="G1089" s="7">
        <f>ROUND(D1089*(E1089/B1089)*((B1089/E1089)^(1/F1089)),0)</f>
        <v>1336</v>
      </c>
      <c r="H1089" s="17">
        <f>ROUND(D1080*B1080*8.314*(G1089-D1089)*(1/1000),)</f>
        <v>-76</v>
      </c>
      <c r="I1089" s="17">
        <f>ROUND(C1080*B1080*8.314*(G1089-D1089)*(1/1000),1)</f>
        <v>-107</v>
      </c>
      <c r="J1089" s="17">
        <f>-H1089</f>
        <v>76</v>
      </c>
      <c r="K1089" s="17">
        <v>0</v>
      </c>
    </row>
    <row r="1091" spans="1:11">
      <c r="A1091" s="8" t="s">
        <v>94</v>
      </c>
    </row>
    <row r="1092" spans="1:11">
      <c r="A1092" s="1" t="s">
        <v>0</v>
      </c>
      <c r="B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1:11">
      <c r="A1093" s="1" t="s">
        <v>1</v>
      </c>
      <c r="B1093" s="1" t="s">
        <v>2</v>
      </c>
      <c r="C1093" s="1" t="s">
        <v>3</v>
      </c>
      <c r="D1093" s="1" t="s">
        <v>4</v>
      </c>
      <c r="E1093" s="1" t="s">
        <v>28</v>
      </c>
      <c r="F1093" s="1" t="s">
        <v>5</v>
      </c>
      <c r="G1093" s="1" t="s">
        <v>27</v>
      </c>
      <c r="H1093" s="1" t="s">
        <v>6</v>
      </c>
      <c r="I1093" s="1"/>
      <c r="J1093" s="2"/>
      <c r="K1093" s="2"/>
    </row>
    <row r="1094" spans="1:11">
      <c r="B1094" s="1" t="s">
        <v>7</v>
      </c>
      <c r="C1094" s="7">
        <v>22</v>
      </c>
      <c r="D1094" s="7">
        <v>6</v>
      </c>
      <c r="E1094" s="7">
        <v>238</v>
      </c>
      <c r="F1094" s="7">
        <v>10</v>
      </c>
      <c r="G1094" s="7">
        <v>285</v>
      </c>
      <c r="H1094" s="7">
        <v>3</v>
      </c>
      <c r="I1094" s="2"/>
      <c r="J1094" s="2"/>
      <c r="K1094" s="2"/>
    </row>
    <row r="1095" spans="1:11">
      <c r="B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1:11">
      <c r="A1096" s="1" t="s">
        <v>8</v>
      </c>
      <c r="B1096" s="1" t="s">
        <v>28</v>
      </c>
      <c r="C1096" s="1" t="s">
        <v>28</v>
      </c>
      <c r="D1096" s="1" t="s">
        <v>29</v>
      </c>
      <c r="E1096" s="1" t="s">
        <v>30</v>
      </c>
      <c r="F1096" s="1" t="s">
        <v>31</v>
      </c>
      <c r="G1096" s="1" t="s">
        <v>32</v>
      </c>
      <c r="H1096" s="1" t="s">
        <v>62</v>
      </c>
      <c r="I1096" s="1" t="s">
        <v>63</v>
      </c>
      <c r="J1096" s="1" t="s">
        <v>33</v>
      </c>
      <c r="K1096" s="1" t="s">
        <v>34</v>
      </c>
    </row>
    <row r="1097" spans="1:11">
      <c r="B1097" s="2">
        <f>E1094</f>
        <v>238</v>
      </c>
      <c r="C1097" s="2">
        <v>247.26</v>
      </c>
      <c r="D1097" s="2">
        <v>1.864E-2</v>
      </c>
      <c r="E1097" s="2">
        <v>1.863</v>
      </c>
      <c r="F1097" s="2">
        <v>374.24</v>
      </c>
      <c r="G1097" s="2">
        <v>1115.7</v>
      </c>
      <c r="H1097" s="2">
        <v>375.09</v>
      </c>
      <c r="I1097" s="2">
        <v>1201</v>
      </c>
      <c r="J1097" s="2">
        <f>D1100*C1094</f>
        <v>0.40919999999999995</v>
      </c>
      <c r="K1097" s="2">
        <f>E1100*D1094</f>
        <v>11.178000000000001</v>
      </c>
    </row>
    <row r="1098" spans="1:11">
      <c r="B1098" s="2"/>
      <c r="C1098" s="2">
        <v>233.49</v>
      </c>
      <c r="D1098" s="2">
        <v>1.8540000000000001E-2</v>
      </c>
      <c r="E1098" s="2">
        <v>1.863</v>
      </c>
      <c r="F1098" s="2">
        <v>374.24</v>
      </c>
      <c r="G1098" s="2">
        <v>1115.7</v>
      </c>
      <c r="H1098" s="2">
        <v>375.09</v>
      </c>
      <c r="I1098" s="2">
        <v>1201</v>
      </c>
      <c r="J1098" s="2"/>
      <c r="K1098" s="2"/>
    </row>
    <row r="1099" spans="1:11">
      <c r="B1099" s="2"/>
      <c r="C1099" s="2">
        <f t="shared" ref="C1099:I1099" si="33">C1097-C1098</f>
        <v>13.769999999999982</v>
      </c>
      <c r="D1099" s="2">
        <f t="shared" si="33"/>
        <v>9.9999999999999395E-5</v>
      </c>
      <c r="E1099" s="2">
        <f t="shared" si="33"/>
        <v>0</v>
      </c>
      <c r="F1099" s="2">
        <f t="shared" si="33"/>
        <v>0</v>
      </c>
      <c r="G1099" s="2">
        <f t="shared" si="33"/>
        <v>0</v>
      </c>
      <c r="H1099" s="2">
        <f t="shared" si="33"/>
        <v>0</v>
      </c>
      <c r="I1099" s="2">
        <f t="shared" si="33"/>
        <v>0</v>
      </c>
      <c r="J1099" s="2"/>
      <c r="K1099" s="2"/>
    </row>
    <row r="1100" spans="1:11">
      <c r="B1100" s="2"/>
      <c r="C1100" s="2"/>
      <c r="D1100" s="2">
        <f>ROUND(D1097+(D1099/C1099)*(B1097-C1097),4)</f>
        <v>1.8599999999999998E-2</v>
      </c>
      <c r="E1100" s="2">
        <f>ROUND(E1097+(E1099/C1099)*(B1097-C1097),4)</f>
        <v>1.863</v>
      </c>
      <c r="F1100" s="2">
        <f>ROUND(F1097+(F1099/C1099)*(B1097-C1097),2)</f>
        <v>374.24</v>
      </c>
      <c r="G1100" s="2">
        <f>ROUND(G1097+(G1099/C1099)*(B1097-C1097),1)</f>
        <v>1115.7</v>
      </c>
      <c r="H1100" s="2">
        <f>ROUND(H1097+(H1099/C1099)*(B1097-C1097),1)</f>
        <v>375.1</v>
      </c>
      <c r="I1100" s="2">
        <f>ROUND(I1097+(I1099/C1099)*(B1097-C1097),1)</f>
        <v>1201</v>
      </c>
      <c r="J1100" s="2"/>
      <c r="K1100" s="2"/>
    </row>
    <row r="1101" spans="1:11">
      <c r="B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1:11">
      <c r="B1102" s="1" t="s">
        <v>35</v>
      </c>
      <c r="C1102" s="1" t="s">
        <v>36</v>
      </c>
      <c r="D1102" s="1" t="s">
        <v>9</v>
      </c>
      <c r="E1102" s="1" t="s">
        <v>37</v>
      </c>
      <c r="F1102" s="1" t="s">
        <v>38</v>
      </c>
      <c r="G1102" s="1" t="s">
        <v>10</v>
      </c>
      <c r="H1102" s="1" t="s">
        <v>39</v>
      </c>
      <c r="I1102" s="1" t="s">
        <v>40</v>
      </c>
      <c r="J1102" s="21" t="str">
        <f>IF(I1103&gt;H1100,IF(I1103&lt;I1100,"vapor saturado","vapor recalentado"),"vapor saturado")</f>
        <v>vapor recalentado</v>
      </c>
      <c r="K1102" s="22"/>
    </row>
    <row r="1103" spans="1:11">
      <c r="B1103" s="2">
        <f>J1097+K1097</f>
        <v>11.587200000000001</v>
      </c>
      <c r="C1103" s="2">
        <f>H1094*B1103</f>
        <v>34.761600000000001</v>
      </c>
      <c r="D1103" s="2">
        <f>ROUND((D1094/(C1094+D1094)),4)</f>
        <v>0.21429999999999999</v>
      </c>
      <c r="E1103" s="2">
        <f>ROUND((1-D1103)*F1100+G1100*D1103,2)</f>
        <v>533.13</v>
      </c>
      <c r="F1103" s="2">
        <f>ROUND((C1103/(C1094+D1094+F1094)),4)</f>
        <v>0.91479999999999995</v>
      </c>
      <c r="G1103" s="2">
        <f>ROUND(((F1103-D1100)/(E1100-D1100)),4)</f>
        <v>0.4859</v>
      </c>
      <c r="H1103" s="2">
        <f>ROUND((1-G1103)*F1100+G1100*G1103,2)</f>
        <v>734.52</v>
      </c>
      <c r="I1103" s="2">
        <f>ROUND((((C1094+D1094)/F1094)*(H1103-E1103)+H1103),1)</f>
        <v>1298.4000000000001</v>
      </c>
      <c r="K1103" s="4"/>
    </row>
    <row r="1104" spans="1:11">
      <c r="B1104" s="2"/>
      <c r="C1104" s="2"/>
      <c r="D1104" s="2"/>
      <c r="E1104" s="2"/>
      <c r="F1104" s="2"/>
      <c r="G1104" s="2"/>
      <c r="H1104" s="2"/>
      <c r="I1104" s="4"/>
      <c r="J1104" s="2"/>
      <c r="K1104" s="2"/>
    </row>
    <row r="1105" spans="1:11">
      <c r="B1105" s="1" t="s">
        <v>11</v>
      </c>
      <c r="C1105" s="1" t="s">
        <v>11</v>
      </c>
      <c r="D1105" s="1" t="s">
        <v>12</v>
      </c>
      <c r="E1105" s="18" t="s">
        <v>12</v>
      </c>
      <c r="F1105" s="18" t="s">
        <v>13</v>
      </c>
      <c r="G1105" s="18" t="s">
        <v>14</v>
      </c>
      <c r="H1105" s="1"/>
      <c r="I1105" s="1"/>
      <c r="J1105" s="2"/>
      <c r="K1105" s="2"/>
    </row>
    <row r="1106" spans="1:11">
      <c r="B1106" s="2">
        <f>I1103</f>
        <v>1298.4000000000001</v>
      </c>
      <c r="C1106" s="2">
        <v>1288.5999999999999</v>
      </c>
      <c r="D1106" s="2">
        <v>550</v>
      </c>
      <c r="E1106" s="17">
        <f>D1109</f>
        <v>568</v>
      </c>
      <c r="F1106" s="17">
        <f>ROUND((E1106-32)/1.8,0)</f>
        <v>298</v>
      </c>
      <c r="G1106" s="17">
        <f>ROUND(F1106+273.15,0)</f>
        <v>571</v>
      </c>
      <c r="H1106" s="2"/>
      <c r="I1106" s="2"/>
      <c r="J1106" s="2"/>
      <c r="K1106" s="2"/>
    </row>
    <row r="1107" spans="1:11">
      <c r="B1107" s="2"/>
      <c r="C1107" s="2">
        <v>1316.4</v>
      </c>
      <c r="D1107" s="2">
        <v>600</v>
      </c>
      <c r="E1107" s="2"/>
      <c r="F1107" s="2"/>
      <c r="G1107" s="2"/>
      <c r="H1107" s="2"/>
      <c r="I1107" s="2"/>
      <c r="J1107" s="2"/>
      <c r="K1107" s="2"/>
    </row>
    <row r="1108" spans="1:11">
      <c r="B1108" s="2"/>
      <c r="C1108" s="2">
        <f>C1106-C1107</f>
        <v>-27.800000000000182</v>
      </c>
      <c r="D1108" s="2">
        <f>D1106-D1107</f>
        <v>-50</v>
      </c>
      <c r="E1108" s="2"/>
      <c r="F1108" s="2"/>
      <c r="G1108" s="2"/>
      <c r="H1108" s="2"/>
      <c r="I1108" s="2"/>
      <c r="J1108" s="2"/>
      <c r="K1108" s="2"/>
    </row>
    <row r="1109" spans="1:11">
      <c r="B1109" s="2"/>
      <c r="C1109" s="2"/>
      <c r="D1109" s="2">
        <f>ROUND(D1106+(D1108/C1108)*(B1106-C1106),0)</f>
        <v>568</v>
      </c>
      <c r="E1109" s="2"/>
      <c r="F1109" s="2"/>
      <c r="G1109" s="2"/>
      <c r="H1109" s="2"/>
      <c r="I1109" s="2"/>
      <c r="J1109" s="2"/>
      <c r="K1109" s="2"/>
    </row>
    <row r="1110" spans="1:11"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1:11">
      <c r="A1111" s="1" t="s">
        <v>15</v>
      </c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1:11">
      <c r="A1112" s="3" t="s">
        <v>1</v>
      </c>
      <c r="B1112" s="6" t="s">
        <v>46</v>
      </c>
      <c r="C1112" s="9" t="s">
        <v>47</v>
      </c>
      <c r="D1112" s="9" t="s">
        <v>48</v>
      </c>
      <c r="E1112" s="1" t="s">
        <v>45</v>
      </c>
      <c r="F1112" s="1" t="s">
        <v>44</v>
      </c>
      <c r="G1112" s="1" t="s">
        <v>43</v>
      </c>
      <c r="H1112" s="14" t="s">
        <v>49</v>
      </c>
      <c r="I1112" s="14" t="s">
        <v>49</v>
      </c>
      <c r="J1112" s="14" t="s">
        <v>52</v>
      </c>
      <c r="K1112" s="2"/>
    </row>
    <row r="1113" spans="1:11">
      <c r="B1113" s="20">
        <v>5</v>
      </c>
      <c r="C1113" s="11">
        <v>2.5</v>
      </c>
      <c r="D1113" s="11">
        <v>1.5</v>
      </c>
      <c r="E1113" s="7">
        <v>30</v>
      </c>
      <c r="F1113" s="12">
        <v>0.04</v>
      </c>
      <c r="G1113" s="7">
        <v>5</v>
      </c>
      <c r="H1113" s="13" t="s">
        <v>50</v>
      </c>
      <c r="I1113" s="13" t="s">
        <v>51</v>
      </c>
      <c r="J1113" s="13" t="s">
        <v>16</v>
      </c>
      <c r="K1113" s="2"/>
    </row>
    <row r="1114" spans="1:11">
      <c r="B1114" s="7"/>
      <c r="C1114" s="7"/>
      <c r="D1114" s="7"/>
      <c r="E1114" s="7"/>
      <c r="F1114" s="10"/>
      <c r="G1114" s="7"/>
      <c r="H1114" s="10"/>
      <c r="I1114" s="7"/>
      <c r="J1114" s="2"/>
      <c r="K1114" s="2"/>
    </row>
    <row r="1115" spans="1:11">
      <c r="A1115" s="3" t="s">
        <v>58</v>
      </c>
      <c r="B1115" s="1" t="s">
        <v>45</v>
      </c>
      <c r="C1115" s="1" t="s">
        <v>44</v>
      </c>
      <c r="D1115" s="6" t="s">
        <v>53</v>
      </c>
      <c r="E1115" s="1" t="s">
        <v>43</v>
      </c>
      <c r="F1115" s="1" t="s">
        <v>42</v>
      </c>
      <c r="G1115" s="6" t="s">
        <v>54</v>
      </c>
      <c r="H1115" s="15" t="s">
        <v>57</v>
      </c>
      <c r="I1115" s="15" t="s">
        <v>56</v>
      </c>
      <c r="J1115" s="18" t="s">
        <v>41</v>
      </c>
      <c r="K1115" s="18" t="s">
        <v>55</v>
      </c>
    </row>
    <row r="1116" spans="1:11">
      <c r="B1116" s="7">
        <f>E1113</f>
        <v>30</v>
      </c>
      <c r="C1116" s="7">
        <f>F1113</f>
        <v>0.04</v>
      </c>
      <c r="D1116" s="7">
        <f>ROUND((B1116*C1116*1000000/(B1113*83.14)),0)</f>
        <v>2887</v>
      </c>
      <c r="E1116" s="7">
        <f>G1113</f>
        <v>5</v>
      </c>
      <c r="F1116" s="12">
        <f>C1116</f>
        <v>0.04</v>
      </c>
      <c r="G1116" s="7">
        <f>ROUND((E1116*F1116*1000000/(B1113*83.14)),0)</f>
        <v>481</v>
      </c>
      <c r="H1116" s="16">
        <f>ROUND(D1113*B1113*8.314*(G1116-D1116)*(1/1000),1)</f>
        <v>-150</v>
      </c>
      <c r="I1116" s="17">
        <f>ROUND(C1113*B1113*8.314*(G1116-D1116)*(1/1000),1)</f>
        <v>-250</v>
      </c>
      <c r="J1116" s="17">
        <v>0</v>
      </c>
      <c r="K1116" s="17">
        <f>H1116</f>
        <v>-150</v>
      </c>
    </row>
    <row r="1117" spans="1:11">
      <c r="B1117" s="7"/>
      <c r="C1117" s="7"/>
      <c r="D1117" s="7"/>
      <c r="E1117" s="7"/>
      <c r="F1117" s="10"/>
      <c r="G1117" s="7"/>
      <c r="H1117" s="10"/>
      <c r="I1117" s="7"/>
      <c r="J1117" s="2"/>
      <c r="K1117" s="2"/>
    </row>
    <row r="1118" spans="1:11">
      <c r="A1118" s="3" t="s">
        <v>59</v>
      </c>
      <c r="B1118" s="1" t="s">
        <v>45</v>
      </c>
      <c r="C1118" s="1" t="s">
        <v>44</v>
      </c>
      <c r="D1118" s="6" t="s">
        <v>53</v>
      </c>
      <c r="E1118" s="1" t="s">
        <v>43</v>
      </c>
      <c r="F1118" s="1" t="s">
        <v>42</v>
      </c>
      <c r="G1118" s="6" t="s">
        <v>54</v>
      </c>
      <c r="H1118" s="15" t="s">
        <v>57</v>
      </c>
      <c r="I1118" s="15" t="s">
        <v>56</v>
      </c>
      <c r="J1118" s="18" t="s">
        <v>41</v>
      </c>
      <c r="K1118" s="18" t="s">
        <v>55</v>
      </c>
    </row>
    <row r="1119" spans="1:11">
      <c r="B1119" s="7">
        <f>E1113</f>
        <v>30</v>
      </c>
      <c r="C1119" s="7">
        <f>F1113</f>
        <v>0.04</v>
      </c>
      <c r="D1119" s="7">
        <f>ROUND((B1119*C1119*1000000/(B1113*83.14)),0)</f>
        <v>2887</v>
      </c>
      <c r="E1119" s="7">
        <f>G1113</f>
        <v>5</v>
      </c>
      <c r="F1119" s="12">
        <f>ROUND((83.14*G1119/E1119)*(1/1000000),3)</f>
        <v>4.8000000000000001E-2</v>
      </c>
      <c r="G1119" s="7">
        <f>D1119</f>
        <v>2887</v>
      </c>
      <c r="H1119" s="17">
        <f>ROUND(D1113*B1113*8.314*(G1119-D1119)*(1/1000),3)</f>
        <v>0</v>
      </c>
      <c r="I1119" s="17">
        <f>ROUND(C1113*B1113*8.314*(G1119-D1119)*(1/1000),3)</f>
        <v>0</v>
      </c>
      <c r="J1119" s="17">
        <f>ROUND(B1113*8.314*(1/1000)*G1119*LN(F1119/C1119),1)</f>
        <v>21.9</v>
      </c>
      <c r="K1119" s="17">
        <f>J1119</f>
        <v>21.9</v>
      </c>
    </row>
    <row r="1120" spans="1:11">
      <c r="B1120" s="7"/>
      <c r="C1120" s="7"/>
      <c r="D1120" s="7"/>
      <c r="E1120" s="7"/>
      <c r="F1120" s="7"/>
      <c r="G1120" s="7"/>
      <c r="H1120" s="7"/>
      <c r="I1120" s="7"/>
      <c r="J1120" s="2"/>
      <c r="K1120" s="2"/>
    </row>
    <row r="1121" spans="1:11">
      <c r="A1121" s="3" t="s">
        <v>60</v>
      </c>
      <c r="B1121" s="1" t="s">
        <v>45</v>
      </c>
      <c r="C1121" s="1" t="s">
        <v>44</v>
      </c>
      <c r="D1121" s="6" t="s">
        <v>53</v>
      </c>
      <c r="E1121" s="1" t="s">
        <v>43</v>
      </c>
      <c r="F1121" s="5" t="s">
        <v>17</v>
      </c>
      <c r="G1121" s="6" t="s">
        <v>54</v>
      </c>
      <c r="H1121" s="15" t="s">
        <v>57</v>
      </c>
      <c r="I1121" s="15" t="s">
        <v>56</v>
      </c>
      <c r="J1121" s="18" t="s">
        <v>41</v>
      </c>
      <c r="K1121" s="18" t="s">
        <v>55</v>
      </c>
    </row>
    <row r="1122" spans="1:11">
      <c r="B1122" s="7">
        <f>E1113</f>
        <v>30</v>
      </c>
      <c r="C1122" s="7">
        <f>F1113</f>
        <v>0.04</v>
      </c>
      <c r="D1122" s="7">
        <f>ROUND((B1122*C1122*1000000/(B1113*83.14)),0)</f>
        <v>2887</v>
      </c>
      <c r="E1122" s="7">
        <f>G1113</f>
        <v>5</v>
      </c>
      <c r="F1122" s="12">
        <f>ROUND(C1113/D1113,1)</f>
        <v>1.7</v>
      </c>
      <c r="G1122" s="7">
        <f>ROUND(D1122*(E1122/B1122)*((B1122/E1122)^(1/F1122)),0)</f>
        <v>1380</v>
      </c>
      <c r="H1122" s="17">
        <f>ROUND(D1113*B1113*8.314*(G1122-D1122)*(1/1000),1)</f>
        <v>-94</v>
      </c>
      <c r="I1122" s="17">
        <f>ROUND(C1113*B1113*8.314*(G1122-D1122)*(1/1000),1)</f>
        <v>-156.6</v>
      </c>
      <c r="J1122" s="17">
        <f>-H1122</f>
        <v>94</v>
      </c>
      <c r="K1122" s="17">
        <v>0</v>
      </c>
    </row>
    <row r="1124" spans="1:11">
      <c r="A1124" s="8" t="s">
        <v>87</v>
      </c>
    </row>
    <row r="1125" spans="1:11">
      <c r="A1125" s="1" t="s">
        <v>0</v>
      </c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1:11">
      <c r="A1126" s="1" t="s">
        <v>1</v>
      </c>
      <c r="B1126" s="1" t="s">
        <v>2</v>
      </c>
      <c r="C1126" s="1" t="s">
        <v>3</v>
      </c>
      <c r="D1126" s="1" t="s">
        <v>4</v>
      </c>
      <c r="E1126" s="1" t="s">
        <v>28</v>
      </c>
      <c r="F1126" s="1" t="s">
        <v>5</v>
      </c>
      <c r="G1126" s="1" t="s">
        <v>27</v>
      </c>
      <c r="H1126" s="1" t="s">
        <v>6</v>
      </c>
      <c r="I1126" s="1"/>
      <c r="J1126" s="2"/>
      <c r="K1126" s="2"/>
    </row>
    <row r="1127" spans="1:11">
      <c r="B1127" s="1" t="s">
        <v>7</v>
      </c>
      <c r="C1127" s="7">
        <v>15</v>
      </c>
      <c r="D1127" s="7">
        <v>8</v>
      </c>
      <c r="E1127" s="7">
        <v>246</v>
      </c>
      <c r="F1127" s="7">
        <v>18</v>
      </c>
      <c r="G1127" s="7">
        <v>285</v>
      </c>
      <c r="H1127" s="7">
        <v>4</v>
      </c>
      <c r="I1127" s="2"/>
      <c r="J1127" s="2"/>
      <c r="K1127" s="2"/>
    </row>
    <row r="1128" spans="1:11">
      <c r="B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1:11">
      <c r="A1129" s="1" t="s">
        <v>8</v>
      </c>
      <c r="B1129" s="1" t="s">
        <v>28</v>
      </c>
      <c r="C1129" s="1" t="s">
        <v>28</v>
      </c>
      <c r="D1129" s="1" t="s">
        <v>29</v>
      </c>
      <c r="E1129" s="1" t="s">
        <v>30</v>
      </c>
      <c r="F1129" s="1" t="s">
        <v>31</v>
      </c>
      <c r="G1129" s="1" t="s">
        <v>32</v>
      </c>
      <c r="H1129" s="1" t="s">
        <v>62</v>
      </c>
      <c r="I1129" s="1" t="s">
        <v>63</v>
      </c>
      <c r="J1129" s="1" t="s">
        <v>33</v>
      </c>
      <c r="K1129" s="1" t="s">
        <v>34</v>
      </c>
    </row>
    <row r="1130" spans="1:11">
      <c r="B1130" s="2">
        <f>E1127</f>
        <v>246</v>
      </c>
      <c r="C1130" s="2">
        <v>247.26</v>
      </c>
      <c r="D1130" s="2">
        <v>1.864E-2</v>
      </c>
      <c r="E1130" s="2">
        <v>1.863</v>
      </c>
      <c r="F1130" s="2">
        <v>374.24</v>
      </c>
      <c r="G1130" s="2">
        <v>1115.7</v>
      </c>
      <c r="H1130" s="2">
        <v>375.09</v>
      </c>
      <c r="I1130" s="2">
        <v>1201</v>
      </c>
      <c r="J1130" s="2">
        <f>D1133*C1127</f>
        <v>0.27899999999999997</v>
      </c>
      <c r="K1130" s="2">
        <f>E1133*D1127</f>
        <v>14.973599999999999</v>
      </c>
    </row>
    <row r="1131" spans="1:11">
      <c r="B1131" s="2"/>
      <c r="C1131" s="2">
        <v>261.64999999999998</v>
      </c>
      <c r="D1131" s="2">
        <v>1.8710000000000001E-2</v>
      </c>
      <c r="E1131" s="2">
        <v>1.7633000000000001</v>
      </c>
      <c r="F1131" s="2">
        <v>379.61</v>
      </c>
      <c r="G1131" s="2">
        <v>1116.2</v>
      </c>
      <c r="H1131" s="2">
        <v>380.52</v>
      </c>
      <c r="I1131" s="2">
        <v>1201.5999999999999</v>
      </c>
      <c r="J1131" s="2"/>
      <c r="K1131" s="2"/>
    </row>
    <row r="1132" spans="1:11">
      <c r="B1132" s="2"/>
      <c r="C1132" s="2">
        <f t="shared" ref="C1132:I1132" si="34">C1130-C1131</f>
        <v>-14.389999999999986</v>
      </c>
      <c r="D1132" s="2">
        <f t="shared" si="34"/>
        <v>-7.0000000000000617E-5</v>
      </c>
      <c r="E1132" s="2">
        <f t="shared" si="34"/>
        <v>9.96999999999999E-2</v>
      </c>
      <c r="F1132" s="2">
        <f t="shared" si="34"/>
        <v>-5.3700000000000045</v>
      </c>
      <c r="G1132" s="2">
        <f t="shared" si="34"/>
        <v>-0.5</v>
      </c>
      <c r="H1132" s="2">
        <f t="shared" si="34"/>
        <v>-5.4300000000000068</v>
      </c>
      <c r="I1132" s="2">
        <f t="shared" si="34"/>
        <v>-0.59999999999990905</v>
      </c>
      <c r="J1132" s="2"/>
      <c r="K1132" s="2"/>
    </row>
    <row r="1133" spans="1:11">
      <c r="B1133" s="2"/>
      <c r="C1133" s="2"/>
      <c r="D1133" s="2">
        <f>ROUND(D1130+(D1132/C1132)*(B1130-C1130),4)</f>
        <v>1.8599999999999998E-2</v>
      </c>
      <c r="E1133" s="2">
        <f>ROUND(E1130+(E1132/C1132)*(B1130-C1130),4)</f>
        <v>1.8716999999999999</v>
      </c>
      <c r="F1133" s="2">
        <f>ROUND(F1130+(F1132/C1132)*(B1130-C1130),2)</f>
        <v>373.77</v>
      </c>
      <c r="G1133" s="2">
        <f>ROUND(G1130+(G1132/C1132)*(B1130-C1130),1)</f>
        <v>1115.7</v>
      </c>
      <c r="H1133" s="2">
        <f>ROUND(H1130+(H1132/C1132)*(B1130-C1130),1)</f>
        <v>374.6</v>
      </c>
      <c r="I1133" s="2">
        <f>ROUND(I1130+(I1132/C1132)*(B1130-C1130),1)</f>
        <v>1200.9000000000001</v>
      </c>
      <c r="J1133" s="2"/>
      <c r="K1133" s="2"/>
    </row>
    <row r="1134" spans="1:11">
      <c r="B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1:11">
      <c r="B1135" s="1" t="s">
        <v>35</v>
      </c>
      <c r="C1135" s="1" t="s">
        <v>36</v>
      </c>
      <c r="D1135" s="1" t="s">
        <v>9</v>
      </c>
      <c r="E1135" s="1" t="s">
        <v>37</v>
      </c>
      <c r="F1135" s="1" t="s">
        <v>38</v>
      </c>
      <c r="G1135" s="1" t="s">
        <v>10</v>
      </c>
      <c r="H1135" s="1" t="s">
        <v>39</v>
      </c>
      <c r="I1135" s="1" t="s">
        <v>40</v>
      </c>
      <c r="J1135" s="21" t="str">
        <f>IF(I1136&gt;H1133,IF(I1136&lt;I1133,"vapor saturado","vapor recalentado"),"vapor saturado")</f>
        <v>vapor recalentado</v>
      </c>
      <c r="K1135" s="22"/>
    </row>
    <row r="1136" spans="1:11">
      <c r="B1136" s="2">
        <f>J1130+K1130</f>
        <v>15.252599999999999</v>
      </c>
      <c r="C1136" s="2">
        <f>H1127*B1136</f>
        <v>61.010399999999997</v>
      </c>
      <c r="D1136" s="2">
        <f>ROUND((D1127/(C1127+D1127)),4)</f>
        <v>0.3478</v>
      </c>
      <c r="E1136" s="2">
        <f>ROUND((1-D1136)*F1133+G1133*D1136,2)</f>
        <v>631.80999999999995</v>
      </c>
      <c r="F1136" s="2">
        <f>ROUND((C1136/(C1127+D1127+F1127)),4)</f>
        <v>1.4881</v>
      </c>
      <c r="G1136" s="2">
        <f>ROUND(((F1136-D1133)/(E1133-D1133)),4)</f>
        <v>0.79300000000000004</v>
      </c>
      <c r="H1136" s="2">
        <f>ROUND((1-G1136)*F1133+G1133*G1136,2)</f>
        <v>962.12</v>
      </c>
      <c r="I1136" s="2">
        <f>ROUND((((C1127+D1127)/F1127)*(H1136-E1136)+H1136),1)</f>
        <v>1384.2</v>
      </c>
      <c r="K1136" s="4"/>
    </row>
    <row r="1137" spans="1:11">
      <c r="B1137" s="2"/>
      <c r="C1137" s="2"/>
      <c r="D1137" s="2"/>
      <c r="E1137" s="2"/>
      <c r="F1137" s="2"/>
      <c r="G1137" s="2"/>
      <c r="H1137" s="2"/>
      <c r="I1137" s="4"/>
      <c r="J1137" s="2"/>
      <c r="K1137" s="2"/>
    </row>
    <row r="1138" spans="1:11">
      <c r="B1138" s="1" t="s">
        <v>11</v>
      </c>
      <c r="C1138" s="1" t="s">
        <v>11</v>
      </c>
      <c r="D1138" s="1" t="s">
        <v>12</v>
      </c>
      <c r="E1138" s="18" t="s">
        <v>12</v>
      </c>
      <c r="F1138" s="18" t="s">
        <v>13</v>
      </c>
      <c r="G1138" s="18" t="s">
        <v>14</v>
      </c>
      <c r="H1138" s="1"/>
      <c r="I1138" s="1"/>
      <c r="J1138" s="2"/>
      <c r="K1138" s="2"/>
    </row>
    <row r="1139" spans="1:11">
      <c r="B1139" s="2">
        <f>I1136</f>
        <v>1384.2</v>
      </c>
      <c r="C1139" s="2">
        <v>1369.7</v>
      </c>
      <c r="D1139" s="2">
        <v>700</v>
      </c>
      <c r="E1139" s="17">
        <f>D1142</f>
        <v>728</v>
      </c>
      <c r="F1139" s="17">
        <f>ROUND((E1139-32)/1.8,0)</f>
        <v>387</v>
      </c>
      <c r="G1139" s="17">
        <f>ROUND(F1139+273.15,0)</f>
        <v>660</v>
      </c>
      <c r="H1139" s="2"/>
      <c r="I1139" s="2"/>
      <c r="J1139" s="2"/>
      <c r="K1139" s="2"/>
    </row>
    <row r="1140" spans="1:11">
      <c r="B1140" s="2"/>
      <c r="C1140" s="2">
        <v>1421.9</v>
      </c>
      <c r="D1140" s="2">
        <v>800</v>
      </c>
      <c r="E1140" s="2"/>
      <c r="F1140" s="2"/>
      <c r="G1140" s="2"/>
      <c r="H1140" s="2"/>
      <c r="I1140" s="2"/>
      <c r="J1140" s="2"/>
      <c r="K1140" s="2"/>
    </row>
    <row r="1141" spans="1:11">
      <c r="B1141" s="2"/>
      <c r="C1141" s="2">
        <f>C1139-C1140</f>
        <v>-52.200000000000045</v>
      </c>
      <c r="D1141" s="2">
        <f>D1139-D1140</f>
        <v>-100</v>
      </c>
      <c r="E1141" s="2"/>
      <c r="F1141" s="2"/>
      <c r="G1141" s="2"/>
      <c r="H1141" s="2"/>
      <c r="I1141" s="2"/>
      <c r="J1141" s="2"/>
      <c r="K1141" s="2"/>
    </row>
    <row r="1142" spans="1:11">
      <c r="B1142" s="2"/>
      <c r="C1142" s="2"/>
      <c r="D1142" s="2">
        <f>ROUND(D1139+(D1141/C1141)*(B1139-C1139),0)</f>
        <v>728</v>
      </c>
      <c r="E1142" s="2"/>
      <c r="F1142" s="2"/>
      <c r="G1142" s="2"/>
      <c r="H1142" s="2"/>
      <c r="I1142" s="2"/>
      <c r="J1142" s="2"/>
      <c r="K1142" s="2"/>
    </row>
    <row r="1143" spans="1:11">
      <c r="B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1:11">
      <c r="A1144" s="1" t="s">
        <v>15</v>
      </c>
      <c r="B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1:11">
      <c r="A1145" s="3" t="s">
        <v>1</v>
      </c>
      <c r="B1145" s="6" t="s">
        <v>46</v>
      </c>
      <c r="C1145" s="9" t="s">
        <v>47</v>
      </c>
      <c r="D1145" s="9" t="s">
        <v>48</v>
      </c>
      <c r="E1145" s="1" t="s">
        <v>45</v>
      </c>
      <c r="F1145" s="1" t="s">
        <v>44</v>
      </c>
      <c r="G1145" s="1" t="s">
        <v>43</v>
      </c>
      <c r="H1145" s="14" t="s">
        <v>49</v>
      </c>
      <c r="I1145" s="14" t="s">
        <v>49</v>
      </c>
      <c r="J1145" s="14" t="s">
        <v>52</v>
      </c>
      <c r="K1145" s="2"/>
    </row>
    <row r="1146" spans="1:11">
      <c r="B1146" s="20">
        <v>6</v>
      </c>
      <c r="C1146" s="11">
        <v>3.5</v>
      </c>
      <c r="D1146" s="11">
        <v>2.5</v>
      </c>
      <c r="E1146" s="7">
        <v>35</v>
      </c>
      <c r="F1146" s="12">
        <v>0.04</v>
      </c>
      <c r="G1146" s="7">
        <v>6</v>
      </c>
      <c r="H1146" s="13" t="s">
        <v>50</v>
      </c>
      <c r="I1146" s="13" t="s">
        <v>51</v>
      </c>
      <c r="J1146" s="13" t="s">
        <v>16</v>
      </c>
      <c r="K1146" s="2"/>
    </row>
    <row r="1147" spans="1:11">
      <c r="B1147" s="7"/>
      <c r="C1147" s="7"/>
      <c r="D1147" s="7"/>
      <c r="E1147" s="7"/>
      <c r="F1147" s="10"/>
      <c r="G1147" s="7"/>
      <c r="H1147" s="10"/>
      <c r="I1147" s="7"/>
      <c r="J1147" s="2"/>
      <c r="K1147" s="2"/>
    </row>
    <row r="1148" spans="1:11">
      <c r="A1148" s="3" t="s">
        <v>58</v>
      </c>
      <c r="B1148" s="1" t="s">
        <v>45</v>
      </c>
      <c r="C1148" s="1" t="s">
        <v>44</v>
      </c>
      <c r="D1148" s="6" t="s">
        <v>53</v>
      </c>
      <c r="E1148" s="1" t="s">
        <v>43</v>
      </c>
      <c r="F1148" s="1" t="s">
        <v>42</v>
      </c>
      <c r="G1148" s="6" t="s">
        <v>54</v>
      </c>
      <c r="H1148" s="15" t="s">
        <v>57</v>
      </c>
      <c r="I1148" s="15" t="s">
        <v>56</v>
      </c>
      <c r="J1148" s="18" t="s">
        <v>41</v>
      </c>
      <c r="K1148" s="18" t="s">
        <v>55</v>
      </c>
    </row>
    <row r="1149" spans="1:11">
      <c r="B1149" s="7">
        <f>E1146</f>
        <v>35</v>
      </c>
      <c r="C1149" s="7">
        <f>F1146</f>
        <v>0.04</v>
      </c>
      <c r="D1149" s="7">
        <f>ROUND((B1149*C1149*1000000/(B1146*83.14)),0)</f>
        <v>2807</v>
      </c>
      <c r="E1149" s="7">
        <f>G1146</f>
        <v>6</v>
      </c>
      <c r="F1149" s="12">
        <f>C1149</f>
        <v>0.04</v>
      </c>
      <c r="G1149" s="7">
        <f>ROUND((E1149*F1149*1000000/(B1146*83.14)),0)</f>
        <v>481</v>
      </c>
      <c r="H1149" s="16">
        <f>ROUND(D1146*B1146*8.314*(G1149-D1149)*(1/1000),1)</f>
        <v>-290.10000000000002</v>
      </c>
      <c r="I1149" s="17">
        <f>ROUND(C1146*B1146*8.314*(G1149-D1149)*(1/1000),1)</f>
        <v>-406.1</v>
      </c>
      <c r="J1149" s="17">
        <v>0</v>
      </c>
      <c r="K1149" s="17">
        <f>H1149</f>
        <v>-290.10000000000002</v>
      </c>
    </row>
    <row r="1150" spans="1:11">
      <c r="B1150" s="7"/>
      <c r="C1150" s="7"/>
      <c r="D1150" s="7"/>
      <c r="E1150" s="7"/>
      <c r="F1150" s="10"/>
      <c r="G1150" s="7"/>
      <c r="H1150" s="10"/>
      <c r="I1150" s="7"/>
      <c r="J1150" s="2"/>
      <c r="K1150" s="2"/>
    </row>
    <row r="1151" spans="1:11">
      <c r="A1151" s="3" t="s">
        <v>59</v>
      </c>
      <c r="B1151" s="1" t="s">
        <v>45</v>
      </c>
      <c r="C1151" s="1" t="s">
        <v>44</v>
      </c>
      <c r="D1151" s="6" t="s">
        <v>53</v>
      </c>
      <c r="E1151" s="1" t="s">
        <v>43</v>
      </c>
      <c r="F1151" s="1" t="s">
        <v>42</v>
      </c>
      <c r="G1151" s="6" t="s">
        <v>54</v>
      </c>
      <c r="H1151" s="15" t="s">
        <v>57</v>
      </c>
      <c r="I1151" s="15" t="s">
        <v>56</v>
      </c>
      <c r="J1151" s="18" t="s">
        <v>41</v>
      </c>
      <c r="K1151" s="18" t="s">
        <v>55</v>
      </c>
    </row>
    <row r="1152" spans="1:11">
      <c r="B1152" s="7">
        <f>E1146</f>
        <v>35</v>
      </c>
      <c r="C1152" s="7">
        <f>F1146</f>
        <v>0.04</v>
      </c>
      <c r="D1152" s="7">
        <f>ROUND((B1152*C1152*1000000/(B1146*83.14)),0)</f>
        <v>2807</v>
      </c>
      <c r="E1152" s="7">
        <f>G1146</f>
        <v>6</v>
      </c>
      <c r="F1152" s="12">
        <f>ROUND((83.14*G1152/E1152)*(1/1000000),3)</f>
        <v>3.9E-2</v>
      </c>
      <c r="G1152" s="7">
        <f>D1152</f>
        <v>2807</v>
      </c>
      <c r="H1152" s="17">
        <f>ROUND(D1146*B1146*8.314*(G1152-D1152)*(1/1000),3)</f>
        <v>0</v>
      </c>
      <c r="I1152" s="17">
        <f>ROUND(C1146*B1146*8.314*(G1152-D1152)*(1/1000),3)</f>
        <v>0</v>
      </c>
      <c r="J1152" s="17">
        <f>ROUND(B1146*8.314*(1/1000)*G1152*LN(F1152/C1152),1)</f>
        <v>-3.5</v>
      </c>
      <c r="K1152" s="17">
        <f>J1152</f>
        <v>-3.5</v>
      </c>
    </row>
    <row r="1153" spans="1:11">
      <c r="B1153" s="7"/>
      <c r="C1153" s="7"/>
      <c r="D1153" s="7"/>
      <c r="E1153" s="7"/>
      <c r="F1153" s="7"/>
      <c r="G1153" s="7"/>
      <c r="H1153" s="7"/>
      <c r="I1153" s="7"/>
      <c r="J1153" s="2"/>
      <c r="K1153" s="2"/>
    </row>
    <row r="1154" spans="1:11">
      <c r="A1154" s="3" t="s">
        <v>60</v>
      </c>
      <c r="B1154" s="1" t="s">
        <v>45</v>
      </c>
      <c r="C1154" s="1" t="s">
        <v>44</v>
      </c>
      <c r="D1154" s="6" t="s">
        <v>53</v>
      </c>
      <c r="E1154" s="1" t="s">
        <v>43</v>
      </c>
      <c r="F1154" s="5" t="s">
        <v>17</v>
      </c>
      <c r="G1154" s="6" t="s">
        <v>54</v>
      </c>
      <c r="H1154" s="15" t="s">
        <v>57</v>
      </c>
      <c r="I1154" s="15" t="s">
        <v>56</v>
      </c>
      <c r="J1154" s="18" t="s">
        <v>41</v>
      </c>
      <c r="K1154" s="18" t="s">
        <v>55</v>
      </c>
    </row>
    <row r="1155" spans="1:11">
      <c r="B1155" s="7">
        <f>E1146</f>
        <v>35</v>
      </c>
      <c r="C1155" s="7">
        <f>F1146</f>
        <v>0.04</v>
      </c>
      <c r="D1155" s="7">
        <f>ROUND((B1155*C1155*1000000/(B1146*83.14)),0)</f>
        <v>2807</v>
      </c>
      <c r="E1155" s="7">
        <f>G1146</f>
        <v>6</v>
      </c>
      <c r="F1155" s="12">
        <f>C1146/D1146</f>
        <v>1.4</v>
      </c>
      <c r="G1155" s="7">
        <f>ROUND(D1155*(E1155/B1155)*((B1155/E1155)^(1/F1155)),0)</f>
        <v>1696</v>
      </c>
      <c r="H1155" s="17">
        <f>ROUND(D1146*B1146*8.314*(G1155-D1155)*(1/1000),1)</f>
        <v>-138.6</v>
      </c>
      <c r="I1155" s="17">
        <f>ROUND(C1146*B1146*8.314*(G1155-D1155)*(1/1000),1)</f>
        <v>-194</v>
      </c>
      <c r="J1155" s="17">
        <f>-H1155</f>
        <v>138.6</v>
      </c>
      <c r="K1155" s="17">
        <v>0</v>
      </c>
    </row>
    <row r="1157" spans="1:11">
      <c r="A1157" s="8" t="s">
        <v>88</v>
      </c>
    </row>
    <row r="1158" spans="1:11">
      <c r="A1158" s="1" t="s">
        <v>0</v>
      </c>
      <c r="B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1:11">
      <c r="A1159" s="1" t="s">
        <v>1</v>
      </c>
      <c r="B1159" s="1" t="s">
        <v>2</v>
      </c>
      <c r="C1159" s="1" t="s">
        <v>3</v>
      </c>
      <c r="D1159" s="1" t="s">
        <v>4</v>
      </c>
      <c r="E1159" s="1" t="s">
        <v>28</v>
      </c>
      <c r="F1159" s="1" t="s">
        <v>5</v>
      </c>
      <c r="G1159" s="1" t="s">
        <v>27</v>
      </c>
      <c r="H1159" s="1" t="s">
        <v>6</v>
      </c>
      <c r="I1159" s="1"/>
      <c r="J1159" s="2"/>
      <c r="K1159" s="2"/>
    </row>
    <row r="1160" spans="1:11">
      <c r="B1160" s="1" t="s">
        <v>7</v>
      </c>
      <c r="C1160" s="7">
        <v>35</v>
      </c>
      <c r="D1160" s="7">
        <v>6</v>
      </c>
      <c r="E1160" s="7">
        <v>254</v>
      </c>
      <c r="F1160" s="7">
        <v>14</v>
      </c>
      <c r="G1160" s="7">
        <v>285</v>
      </c>
      <c r="H1160" s="7">
        <v>4.7</v>
      </c>
      <c r="I1160" s="2"/>
      <c r="J1160" s="2"/>
      <c r="K1160" s="2"/>
    </row>
    <row r="1161" spans="1:11"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1:11">
      <c r="A1162" s="1" t="s">
        <v>8</v>
      </c>
      <c r="B1162" s="1" t="s">
        <v>28</v>
      </c>
      <c r="C1162" s="1" t="s">
        <v>28</v>
      </c>
      <c r="D1162" s="1" t="s">
        <v>29</v>
      </c>
      <c r="E1162" s="1" t="s">
        <v>30</v>
      </c>
      <c r="F1162" s="1" t="s">
        <v>31</v>
      </c>
      <c r="G1162" s="1" t="s">
        <v>32</v>
      </c>
      <c r="H1162" s="1" t="s">
        <v>62</v>
      </c>
      <c r="I1162" s="1" t="s">
        <v>63</v>
      </c>
      <c r="J1162" s="1" t="s">
        <v>33</v>
      </c>
      <c r="K1162" s="1" t="s">
        <v>34</v>
      </c>
    </row>
    <row r="1163" spans="1:11">
      <c r="B1163" s="2">
        <f>E1160</f>
        <v>254</v>
      </c>
      <c r="C1163" s="2">
        <v>247.26</v>
      </c>
      <c r="D1163" s="2">
        <v>1.864E-2</v>
      </c>
      <c r="E1163" s="2">
        <v>1.863</v>
      </c>
      <c r="F1163" s="2">
        <v>374.24</v>
      </c>
      <c r="G1163" s="2">
        <v>1115.7</v>
      </c>
      <c r="H1163" s="2">
        <v>375.09</v>
      </c>
      <c r="I1163" s="2">
        <v>1201</v>
      </c>
      <c r="J1163" s="2">
        <f>D1166*C1160</f>
        <v>0.65450000000000008</v>
      </c>
      <c r="K1163" s="2">
        <f>E1166*D1160</f>
        <v>10.8978</v>
      </c>
    </row>
    <row r="1164" spans="1:11">
      <c r="B1164" s="2"/>
      <c r="C1164" s="2">
        <v>261.64999999999998</v>
      </c>
      <c r="D1164" s="2">
        <v>1.8710000000000001E-2</v>
      </c>
      <c r="E1164" s="2">
        <v>1.7633000000000001</v>
      </c>
      <c r="F1164" s="2">
        <v>379.61</v>
      </c>
      <c r="G1164" s="2">
        <v>1116.2</v>
      </c>
      <c r="H1164" s="2">
        <v>380.52</v>
      </c>
      <c r="I1164" s="2">
        <v>1201.5999999999999</v>
      </c>
      <c r="J1164" s="2"/>
      <c r="K1164" s="2"/>
    </row>
    <row r="1165" spans="1:11">
      <c r="B1165" s="2"/>
      <c r="C1165" s="2">
        <f t="shared" ref="C1165:I1165" si="35">C1163-C1164</f>
        <v>-14.389999999999986</v>
      </c>
      <c r="D1165" s="2">
        <f t="shared" si="35"/>
        <v>-7.0000000000000617E-5</v>
      </c>
      <c r="E1165" s="2">
        <f t="shared" si="35"/>
        <v>9.96999999999999E-2</v>
      </c>
      <c r="F1165" s="2">
        <f t="shared" si="35"/>
        <v>-5.3700000000000045</v>
      </c>
      <c r="G1165" s="2">
        <f t="shared" si="35"/>
        <v>-0.5</v>
      </c>
      <c r="H1165" s="2">
        <f t="shared" si="35"/>
        <v>-5.4300000000000068</v>
      </c>
      <c r="I1165" s="2">
        <f t="shared" si="35"/>
        <v>-0.59999999999990905</v>
      </c>
      <c r="J1165" s="2"/>
      <c r="K1165" s="2"/>
    </row>
    <row r="1166" spans="1:11">
      <c r="B1166" s="2"/>
      <c r="C1166" s="2"/>
      <c r="D1166" s="2">
        <f>ROUND(D1163+(D1165/C1165)*(B1163-C1163),4)</f>
        <v>1.8700000000000001E-2</v>
      </c>
      <c r="E1166" s="2">
        <f>ROUND(E1163+(E1165/C1165)*(B1163-C1163),4)</f>
        <v>1.8163</v>
      </c>
      <c r="F1166" s="2">
        <f>ROUND(F1163+(F1165/C1165)*(B1163-C1163),2)</f>
        <v>376.76</v>
      </c>
      <c r="G1166" s="2">
        <f>ROUND(G1163+(G1165/C1165)*(B1163-C1163),1)</f>
        <v>1115.9000000000001</v>
      </c>
      <c r="H1166" s="2">
        <f>ROUND(H1163+(H1165/C1165)*(B1163-C1163),1)</f>
        <v>377.6</v>
      </c>
      <c r="I1166" s="2">
        <f>ROUND(I1163+(I1165/C1165)*(B1163-C1163),1)</f>
        <v>1201.3</v>
      </c>
      <c r="J1166" s="2"/>
      <c r="K1166" s="2"/>
    </row>
    <row r="1167" spans="1:11"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1:11">
      <c r="B1168" s="1" t="s">
        <v>35</v>
      </c>
      <c r="C1168" s="1" t="s">
        <v>36</v>
      </c>
      <c r="D1168" s="1" t="s">
        <v>9</v>
      </c>
      <c r="E1168" s="1" t="s">
        <v>37</v>
      </c>
      <c r="F1168" s="1" t="s">
        <v>38</v>
      </c>
      <c r="G1168" s="1" t="s">
        <v>10</v>
      </c>
      <c r="H1168" s="1" t="s">
        <v>39</v>
      </c>
      <c r="I1168" s="1" t="s">
        <v>40</v>
      </c>
      <c r="J1168" s="21" t="str">
        <f>IF(I1169&gt;H1166,IF(I1169&lt;I1166,"vapor saturado","vapor recalentado"),"vapor saturado")</f>
        <v>vapor recalentado</v>
      </c>
      <c r="K1168" s="22"/>
    </row>
    <row r="1169" spans="1:11">
      <c r="B1169" s="2">
        <f>J1163+K1163</f>
        <v>11.552300000000001</v>
      </c>
      <c r="C1169" s="2">
        <f>H1160*B1169</f>
        <v>54.295810000000003</v>
      </c>
      <c r="D1169" s="2">
        <f>ROUND((D1160/(C1160+D1160)),4)</f>
        <v>0.14630000000000001</v>
      </c>
      <c r="E1169" s="2">
        <f>ROUND((1-D1169)*F1166+G1166*D1169,2)</f>
        <v>484.9</v>
      </c>
      <c r="F1169" s="2">
        <f>ROUND((C1169/(C1160+D1160+F1160)),4)</f>
        <v>0.98719999999999997</v>
      </c>
      <c r="G1169" s="2">
        <f>ROUND(((F1169-D1166)/(E1166-D1166)),4)</f>
        <v>0.53879999999999995</v>
      </c>
      <c r="H1169" s="2">
        <f>ROUND((1-G1169)*F1166+G1166*G1169,2)</f>
        <v>775.01</v>
      </c>
      <c r="I1169" s="2">
        <f>ROUND((((C1160+D1160)/F1160)*(H1169-E1169)+H1169),1)</f>
        <v>1624.6</v>
      </c>
      <c r="K1169" s="4"/>
    </row>
    <row r="1170" spans="1:11">
      <c r="B1170" s="2"/>
      <c r="C1170" s="2"/>
      <c r="D1170" s="2"/>
      <c r="E1170" s="2"/>
      <c r="F1170" s="2"/>
      <c r="G1170" s="2"/>
      <c r="H1170" s="2"/>
      <c r="I1170" s="4"/>
      <c r="J1170" s="2"/>
      <c r="K1170" s="2"/>
    </row>
    <row r="1171" spans="1:11">
      <c r="B1171" s="1" t="s">
        <v>11</v>
      </c>
      <c r="C1171" s="1" t="s">
        <v>11</v>
      </c>
      <c r="D1171" s="1" t="s">
        <v>12</v>
      </c>
      <c r="E1171" s="18" t="s">
        <v>12</v>
      </c>
      <c r="F1171" s="18" t="s">
        <v>13</v>
      </c>
      <c r="G1171" s="18" t="s">
        <v>14</v>
      </c>
      <c r="H1171" s="1"/>
      <c r="I1171" s="1"/>
      <c r="J1171" s="2"/>
      <c r="K1171" s="2"/>
    </row>
    <row r="1172" spans="1:11">
      <c r="B1172" s="2">
        <f>I1169</f>
        <v>1624.6</v>
      </c>
      <c r="C1172" s="2">
        <v>1579.9</v>
      </c>
      <c r="D1172" s="2">
        <v>1100</v>
      </c>
      <c r="E1172" s="17">
        <f>D1175</f>
        <v>1183</v>
      </c>
      <c r="F1172" s="17">
        <f>ROUND((E1172-32)/1.8,0)</f>
        <v>639</v>
      </c>
      <c r="G1172" s="17">
        <f>ROUND(F1172+273.15,0)</f>
        <v>912</v>
      </c>
      <c r="H1172" s="2"/>
      <c r="I1172" s="2"/>
      <c r="J1172" s="2"/>
      <c r="K1172" s="2"/>
    </row>
    <row r="1173" spans="1:11">
      <c r="B1173" s="2"/>
      <c r="C1173" s="2">
        <v>1633.8</v>
      </c>
      <c r="D1173" s="2">
        <v>1200</v>
      </c>
      <c r="E1173" s="2"/>
      <c r="F1173" s="2"/>
      <c r="G1173" s="2"/>
      <c r="H1173" s="2"/>
      <c r="I1173" s="2"/>
      <c r="J1173" s="2"/>
      <c r="K1173" s="2"/>
    </row>
    <row r="1174" spans="1:11">
      <c r="B1174" s="2"/>
      <c r="C1174" s="2">
        <f>C1172-C1173</f>
        <v>-53.899999999999864</v>
      </c>
      <c r="D1174" s="2">
        <f>D1172-D1173</f>
        <v>-100</v>
      </c>
      <c r="E1174" s="2"/>
      <c r="F1174" s="2"/>
      <c r="G1174" s="2"/>
      <c r="H1174" s="2"/>
      <c r="I1174" s="2"/>
      <c r="J1174" s="2"/>
      <c r="K1174" s="2"/>
    </row>
    <row r="1175" spans="1:11">
      <c r="B1175" s="2"/>
      <c r="C1175" s="2"/>
      <c r="D1175" s="2">
        <f>ROUND(D1172+(D1174/C1174)*(B1172-C1172),0)</f>
        <v>1183</v>
      </c>
      <c r="E1175" s="2"/>
      <c r="F1175" s="2"/>
      <c r="G1175" s="2"/>
      <c r="H1175" s="2"/>
      <c r="I1175" s="2"/>
      <c r="J1175" s="2"/>
      <c r="K1175" s="2"/>
    </row>
    <row r="1176" spans="1:11"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1:11">
      <c r="A1177" s="1" t="s">
        <v>15</v>
      </c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1:11">
      <c r="A1178" s="3" t="s">
        <v>1</v>
      </c>
      <c r="B1178" s="6" t="s">
        <v>46</v>
      </c>
      <c r="C1178" s="9" t="s">
        <v>47</v>
      </c>
      <c r="D1178" s="9" t="s">
        <v>48</v>
      </c>
      <c r="E1178" s="1" t="s">
        <v>45</v>
      </c>
      <c r="F1178" s="1" t="s">
        <v>44</v>
      </c>
      <c r="G1178" s="1" t="s">
        <v>43</v>
      </c>
      <c r="H1178" s="14" t="s">
        <v>49</v>
      </c>
      <c r="I1178" s="14" t="s">
        <v>49</v>
      </c>
      <c r="J1178" s="14" t="s">
        <v>52</v>
      </c>
      <c r="K1178" s="2"/>
    </row>
    <row r="1179" spans="1:11">
      <c r="B1179" s="20">
        <v>11</v>
      </c>
      <c r="C1179" s="11">
        <v>2.5</v>
      </c>
      <c r="D1179" s="11">
        <v>1.5</v>
      </c>
      <c r="E1179" s="7">
        <v>30</v>
      </c>
      <c r="F1179" s="12">
        <v>0.09</v>
      </c>
      <c r="G1179" s="7">
        <v>11</v>
      </c>
      <c r="H1179" s="13" t="s">
        <v>50</v>
      </c>
      <c r="I1179" s="13" t="s">
        <v>51</v>
      </c>
      <c r="J1179" s="13" t="s">
        <v>16</v>
      </c>
      <c r="K1179" s="2"/>
    </row>
    <row r="1180" spans="1:11">
      <c r="B1180" s="7"/>
      <c r="C1180" s="7"/>
      <c r="D1180" s="7"/>
      <c r="E1180" s="7"/>
      <c r="F1180" s="10"/>
      <c r="G1180" s="7"/>
      <c r="H1180" s="10"/>
      <c r="I1180" s="7"/>
      <c r="J1180" s="2"/>
      <c r="K1180" s="2"/>
    </row>
    <row r="1181" spans="1:11">
      <c r="A1181" s="3" t="s">
        <v>58</v>
      </c>
      <c r="B1181" s="1" t="s">
        <v>45</v>
      </c>
      <c r="C1181" s="1" t="s">
        <v>44</v>
      </c>
      <c r="D1181" s="6" t="s">
        <v>53</v>
      </c>
      <c r="E1181" s="1" t="s">
        <v>43</v>
      </c>
      <c r="F1181" s="1" t="s">
        <v>42</v>
      </c>
      <c r="G1181" s="6" t="s">
        <v>54</v>
      </c>
      <c r="H1181" s="15" t="s">
        <v>57</v>
      </c>
      <c r="I1181" s="15" t="s">
        <v>56</v>
      </c>
      <c r="J1181" s="18" t="s">
        <v>41</v>
      </c>
      <c r="K1181" s="18" t="s">
        <v>55</v>
      </c>
    </row>
    <row r="1182" spans="1:11">
      <c r="B1182" s="7">
        <f>E1179</f>
        <v>30</v>
      </c>
      <c r="C1182" s="7">
        <f>F1179</f>
        <v>0.09</v>
      </c>
      <c r="D1182" s="7">
        <f>ROUND((B1182*C1182*1000000/(B1179*83.14)),0)</f>
        <v>2952</v>
      </c>
      <c r="E1182" s="7">
        <f>G1179</f>
        <v>11</v>
      </c>
      <c r="F1182" s="12">
        <f>C1182</f>
        <v>0.09</v>
      </c>
      <c r="G1182" s="7">
        <f>ROUND((E1182*F1182*1000000/(B1179*83.14)),0)</f>
        <v>1083</v>
      </c>
      <c r="H1182" s="16">
        <f>ROUND(D1179*B1179*8.314*(G1182-D1182)*(1/1000),1)</f>
        <v>-256.39999999999998</v>
      </c>
      <c r="I1182" s="17">
        <f>ROUND(C1179*B1179*8.314*(G1182-D1182)*(1/1000),1)</f>
        <v>-427.3</v>
      </c>
      <c r="J1182" s="17">
        <v>0</v>
      </c>
      <c r="K1182" s="17">
        <f>H1182</f>
        <v>-256.39999999999998</v>
      </c>
    </row>
    <row r="1183" spans="1:11">
      <c r="B1183" s="7"/>
      <c r="C1183" s="7"/>
      <c r="D1183" s="7"/>
      <c r="E1183" s="7"/>
      <c r="F1183" s="10"/>
      <c r="G1183" s="7"/>
      <c r="H1183" s="10"/>
      <c r="I1183" s="7"/>
      <c r="J1183" s="2"/>
      <c r="K1183" s="2"/>
    </row>
    <row r="1184" spans="1:11">
      <c r="A1184" s="3" t="s">
        <v>59</v>
      </c>
      <c r="B1184" s="1" t="s">
        <v>45</v>
      </c>
      <c r="C1184" s="1" t="s">
        <v>44</v>
      </c>
      <c r="D1184" s="6" t="s">
        <v>53</v>
      </c>
      <c r="E1184" s="1" t="s">
        <v>43</v>
      </c>
      <c r="F1184" s="1" t="s">
        <v>42</v>
      </c>
      <c r="G1184" s="6" t="s">
        <v>54</v>
      </c>
      <c r="H1184" s="15" t="s">
        <v>57</v>
      </c>
      <c r="I1184" s="15" t="s">
        <v>56</v>
      </c>
      <c r="J1184" s="18" t="s">
        <v>41</v>
      </c>
      <c r="K1184" s="18" t="s">
        <v>55</v>
      </c>
    </row>
    <row r="1185" spans="1:11">
      <c r="B1185" s="7">
        <f>E1179</f>
        <v>30</v>
      </c>
      <c r="C1185" s="7">
        <f>F1179</f>
        <v>0.09</v>
      </c>
      <c r="D1185" s="7">
        <f>ROUND((B1185*C1185*1000000/(B1179*83.14)),0)</f>
        <v>2952</v>
      </c>
      <c r="E1185" s="7">
        <f>G1179</f>
        <v>11</v>
      </c>
      <c r="F1185" s="12">
        <f>ROUND((83.14*G1185/E1185)*(1/1000000),3)</f>
        <v>2.1999999999999999E-2</v>
      </c>
      <c r="G1185" s="7">
        <f>D1185</f>
        <v>2952</v>
      </c>
      <c r="H1185" s="17">
        <f>ROUND(D1179*B1179*8.314*(G1185-D1185)*(1/1000),3)</f>
        <v>0</v>
      </c>
      <c r="I1185" s="17">
        <f>ROUND(C1179*B1179*8.314*(G1185-D1185)*(1/1000),3)</f>
        <v>0</v>
      </c>
      <c r="J1185" s="17">
        <f>ROUND(B1179*8.314*(1/1000)*G1185*LN(F1185/C1185),1)</f>
        <v>-380.3</v>
      </c>
      <c r="K1185" s="17">
        <f>J1185</f>
        <v>-380.3</v>
      </c>
    </row>
    <row r="1186" spans="1:11">
      <c r="B1186" s="7"/>
      <c r="C1186" s="7"/>
      <c r="D1186" s="7"/>
      <c r="E1186" s="7"/>
      <c r="F1186" s="7"/>
      <c r="G1186" s="7"/>
      <c r="H1186" s="7"/>
      <c r="I1186" s="7"/>
      <c r="J1186" s="2"/>
      <c r="K1186" s="2"/>
    </row>
    <row r="1187" spans="1:11">
      <c r="A1187" s="3" t="s">
        <v>60</v>
      </c>
      <c r="B1187" s="1" t="s">
        <v>45</v>
      </c>
      <c r="C1187" s="1" t="s">
        <v>44</v>
      </c>
      <c r="D1187" s="6" t="s">
        <v>53</v>
      </c>
      <c r="E1187" s="1" t="s">
        <v>43</v>
      </c>
      <c r="F1187" s="5" t="s">
        <v>17</v>
      </c>
      <c r="G1187" s="6" t="s">
        <v>54</v>
      </c>
      <c r="H1187" s="15" t="s">
        <v>57</v>
      </c>
      <c r="I1187" s="15" t="s">
        <v>56</v>
      </c>
      <c r="J1187" s="18" t="s">
        <v>41</v>
      </c>
      <c r="K1187" s="18" t="s">
        <v>55</v>
      </c>
    </row>
    <row r="1188" spans="1:11">
      <c r="B1188" s="7">
        <f>E1179</f>
        <v>30</v>
      </c>
      <c r="C1188" s="7">
        <f>F1179</f>
        <v>0.09</v>
      </c>
      <c r="D1188" s="7">
        <f>ROUND((B1188*C1188*1000000/(B1179*83.14)),0)</f>
        <v>2952</v>
      </c>
      <c r="E1188" s="7">
        <f>G1179</f>
        <v>11</v>
      </c>
      <c r="F1188" s="12">
        <f>ROUND(C1179/D1179,1)</f>
        <v>1.7</v>
      </c>
      <c r="G1188" s="7">
        <f>ROUND(D1188*(E1188/B1188)*((B1188/E1188)^(1/F1188)),0)</f>
        <v>1953</v>
      </c>
      <c r="H1188" s="17">
        <f>ROUND(D1179*B1179*8.314*(G1188-D1188)*(1/1000),1)</f>
        <v>-137</v>
      </c>
      <c r="I1188" s="17">
        <f>ROUND(C1179*B1179*8.314*(G1188-D1188)*(1/1000),1)</f>
        <v>-228.4</v>
      </c>
      <c r="J1188" s="17">
        <f>-H1188</f>
        <v>137</v>
      </c>
      <c r="K1188" s="17">
        <v>0</v>
      </c>
    </row>
    <row r="1190" spans="1:11">
      <c r="A1190" s="8" t="s">
        <v>89</v>
      </c>
    </row>
    <row r="1191" spans="1:11">
      <c r="A1191" s="1" t="s">
        <v>0</v>
      </c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1:11">
      <c r="A1192" s="1" t="s">
        <v>1</v>
      </c>
      <c r="B1192" s="1" t="s">
        <v>2</v>
      </c>
      <c r="C1192" s="1" t="s">
        <v>3</v>
      </c>
      <c r="D1192" s="1" t="s">
        <v>4</v>
      </c>
      <c r="E1192" s="1" t="s">
        <v>28</v>
      </c>
      <c r="F1192" s="1" t="s">
        <v>5</v>
      </c>
      <c r="G1192" s="1" t="s">
        <v>27</v>
      </c>
      <c r="H1192" s="1" t="s">
        <v>6</v>
      </c>
      <c r="I1192" s="1"/>
      <c r="J1192" s="2"/>
      <c r="K1192" s="2"/>
    </row>
    <row r="1193" spans="1:11">
      <c r="B1193" s="1" t="s">
        <v>7</v>
      </c>
      <c r="C1193" s="7">
        <v>12</v>
      </c>
      <c r="D1193" s="7">
        <v>5</v>
      </c>
      <c r="E1193" s="7">
        <v>254</v>
      </c>
      <c r="F1193" s="7">
        <v>14</v>
      </c>
      <c r="G1193" s="7">
        <v>285</v>
      </c>
      <c r="H1193" s="7">
        <v>4.7</v>
      </c>
      <c r="I1193" s="2"/>
      <c r="J1193" s="2"/>
      <c r="K1193" s="2"/>
    </row>
    <row r="1194" spans="1:11"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1:11">
      <c r="A1195" s="1" t="s">
        <v>8</v>
      </c>
      <c r="B1195" s="1" t="s">
        <v>28</v>
      </c>
      <c r="C1195" s="1" t="s">
        <v>28</v>
      </c>
      <c r="D1195" s="1" t="s">
        <v>29</v>
      </c>
      <c r="E1195" s="1" t="s">
        <v>30</v>
      </c>
      <c r="F1195" s="1" t="s">
        <v>31</v>
      </c>
      <c r="G1195" s="1" t="s">
        <v>32</v>
      </c>
      <c r="H1195" s="1" t="s">
        <v>62</v>
      </c>
      <c r="I1195" s="1" t="s">
        <v>63</v>
      </c>
      <c r="J1195" s="1" t="s">
        <v>33</v>
      </c>
      <c r="K1195" s="1" t="s">
        <v>34</v>
      </c>
    </row>
    <row r="1196" spans="1:11">
      <c r="B1196" s="2">
        <f>E1193</f>
        <v>254</v>
      </c>
      <c r="C1196" s="2">
        <v>247.26</v>
      </c>
      <c r="D1196" s="2">
        <v>1.864E-2</v>
      </c>
      <c r="E1196" s="2">
        <v>1.863</v>
      </c>
      <c r="F1196" s="2">
        <v>374.24</v>
      </c>
      <c r="G1196" s="2">
        <v>1115.7</v>
      </c>
      <c r="H1196" s="2">
        <v>375.09</v>
      </c>
      <c r="I1196" s="2">
        <v>1201</v>
      </c>
      <c r="J1196" s="2">
        <f>D1199*C1193</f>
        <v>0.22440000000000002</v>
      </c>
      <c r="K1196" s="2">
        <f>E1199*D1193</f>
        <v>9.0815000000000001</v>
      </c>
    </row>
    <row r="1197" spans="1:11">
      <c r="B1197" s="2"/>
      <c r="C1197" s="2">
        <v>261.64999999999998</v>
      </c>
      <c r="D1197" s="2">
        <v>1.8710000000000001E-2</v>
      </c>
      <c r="E1197" s="2">
        <v>1.7633000000000001</v>
      </c>
      <c r="F1197" s="2">
        <v>379.61</v>
      </c>
      <c r="G1197" s="2">
        <v>1116.2</v>
      </c>
      <c r="H1197" s="2">
        <v>380.52</v>
      </c>
      <c r="I1197" s="2">
        <v>1201.5999999999999</v>
      </c>
      <c r="J1197" s="2"/>
      <c r="K1197" s="2"/>
    </row>
    <row r="1198" spans="1:11">
      <c r="B1198" s="2"/>
      <c r="C1198" s="2">
        <f t="shared" ref="C1198:I1198" si="36">C1196-C1197</f>
        <v>-14.389999999999986</v>
      </c>
      <c r="D1198" s="2">
        <f t="shared" si="36"/>
        <v>-7.0000000000000617E-5</v>
      </c>
      <c r="E1198" s="2">
        <f t="shared" si="36"/>
        <v>9.96999999999999E-2</v>
      </c>
      <c r="F1198" s="2">
        <f t="shared" si="36"/>
        <v>-5.3700000000000045</v>
      </c>
      <c r="G1198" s="2">
        <f t="shared" si="36"/>
        <v>-0.5</v>
      </c>
      <c r="H1198" s="2">
        <f t="shared" si="36"/>
        <v>-5.4300000000000068</v>
      </c>
      <c r="I1198" s="2">
        <f t="shared" si="36"/>
        <v>-0.59999999999990905</v>
      </c>
      <c r="J1198" s="2"/>
      <c r="K1198" s="2"/>
    </row>
    <row r="1199" spans="1:11">
      <c r="B1199" s="2"/>
      <c r="C1199" s="2"/>
      <c r="D1199" s="2">
        <f>ROUND(D1196+(D1198/C1198)*(B1196-C1196),4)</f>
        <v>1.8700000000000001E-2</v>
      </c>
      <c r="E1199" s="2">
        <f>ROUND(E1196+(E1198/C1198)*(B1196-C1196),4)</f>
        <v>1.8163</v>
      </c>
      <c r="F1199" s="2">
        <f>ROUND(F1196+(F1198/C1198)*(B1196-C1196),2)</f>
        <v>376.76</v>
      </c>
      <c r="G1199" s="2">
        <f>ROUND(G1196+(G1198/C1198)*(B1196-C1196),1)</f>
        <v>1115.9000000000001</v>
      </c>
      <c r="H1199" s="2">
        <f>ROUND(H1196+(H1198/C1198)*(B1196-C1196),1)</f>
        <v>377.6</v>
      </c>
      <c r="I1199" s="2">
        <f>ROUND(I1196+(I1198/C1198)*(B1196-C1196),1)</f>
        <v>1201.3</v>
      </c>
      <c r="J1199" s="2"/>
      <c r="K1199" s="2"/>
    </row>
    <row r="1200" spans="1:11"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1:11">
      <c r="B1201" s="1" t="s">
        <v>35</v>
      </c>
      <c r="C1201" s="1" t="s">
        <v>36</v>
      </c>
      <c r="D1201" s="1" t="s">
        <v>9</v>
      </c>
      <c r="E1201" s="1" t="s">
        <v>37</v>
      </c>
      <c r="F1201" s="1" t="s">
        <v>38</v>
      </c>
      <c r="G1201" s="1" t="s">
        <v>10</v>
      </c>
      <c r="H1201" s="1" t="s">
        <v>39</v>
      </c>
      <c r="I1201" s="1" t="s">
        <v>40</v>
      </c>
      <c r="J1201" s="21" t="str">
        <f>IF(I1202&gt;H1199,IF(I1202&lt;I1199,"vapor saturado","vapor recalentado"),"vapor saturado")</f>
        <v>vapor recalentado</v>
      </c>
      <c r="K1201" s="22"/>
    </row>
    <row r="1202" spans="1:11">
      <c r="B1202" s="2">
        <f>J1196+K1196</f>
        <v>9.3058999999999994</v>
      </c>
      <c r="C1202" s="2">
        <f>H1193*B1202</f>
        <v>43.737729999999999</v>
      </c>
      <c r="D1202" s="2">
        <f>ROUND((D1193/(C1193+D1193)),4)</f>
        <v>0.29409999999999997</v>
      </c>
      <c r="E1202" s="2">
        <f>ROUND((1-D1202)*F1199+G1199*D1202,2)</f>
        <v>594.14</v>
      </c>
      <c r="F1202" s="2">
        <f>ROUND((C1202/(C1193+D1193+F1193)),4)</f>
        <v>1.4109</v>
      </c>
      <c r="G1202" s="2">
        <f>ROUND(((F1202-D1199)/(E1199-D1199)),4)</f>
        <v>0.77449999999999997</v>
      </c>
      <c r="H1202" s="2">
        <f>ROUND((1-G1202)*F1199+G1199*G1202,2)</f>
        <v>949.22</v>
      </c>
      <c r="I1202" s="2">
        <f>ROUND((((C1193+D1193)/F1193)*(H1202-E1202)+H1202),1)</f>
        <v>1380.4</v>
      </c>
      <c r="K1202" s="4"/>
    </row>
    <row r="1203" spans="1:11">
      <c r="B1203" s="2"/>
      <c r="C1203" s="2"/>
      <c r="D1203" s="2"/>
      <c r="E1203" s="2"/>
      <c r="F1203" s="2"/>
      <c r="G1203" s="2"/>
      <c r="H1203" s="2"/>
      <c r="I1203" s="4"/>
      <c r="J1203" s="2"/>
      <c r="K1203" s="2"/>
    </row>
    <row r="1204" spans="1:11">
      <c r="B1204" s="1" t="s">
        <v>11</v>
      </c>
      <c r="C1204" s="1" t="s">
        <v>11</v>
      </c>
      <c r="D1204" s="1" t="s">
        <v>12</v>
      </c>
      <c r="E1204" s="18" t="s">
        <v>12</v>
      </c>
      <c r="F1204" s="18" t="s">
        <v>13</v>
      </c>
      <c r="G1204" s="18" t="s">
        <v>14</v>
      </c>
      <c r="H1204" s="1"/>
      <c r="I1204" s="1"/>
      <c r="J1204" s="2"/>
      <c r="K1204" s="2"/>
    </row>
    <row r="1205" spans="1:11">
      <c r="B1205" s="2">
        <f>I1202</f>
        <v>1380.4</v>
      </c>
      <c r="C1205" s="2">
        <v>1369.7</v>
      </c>
      <c r="D1205" s="2">
        <v>700</v>
      </c>
      <c r="E1205" s="17">
        <f>D1208</f>
        <v>720</v>
      </c>
      <c r="F1205" s="17">
        <f>ROUND((E1205-32)/1.8,0)</f>
        <v>382</v>
      </c>
      <c r="G1205" s="17">
        <f>ROUND(F1205+273.15,0)</f>
        <v>655</v>
      </c>
      <c r="H1205" s="2"/>
      <c r="I1205" s="2"/>
      <c r="J1205" s="2"/>
      <c r="K1205" s="2"/>
    </row>
    <row r="1206" spans="1:11">
      <c r="B1206" s="2"/>
      <c r="C1206" s="2">
        <v>1421.9</v>
      </c>
      <c r="D1206" s="2">
        <v>800</v>
      </c>
      <c r="E1206" s="2"/>
      <c r="F1206" s="2"/>
      <c r="G1206" s="2"/>
      <c r="H1206" s="2"/>
      <c r="I1206" s="2"/>
      <c r="J1206" s="2"/>
      <c r="K1206" s="2"/>
    </row>
    <row r="1207" spans="1:11">
      <c r="B1207" s="2"/>
      <c r="C1207" s="2">
        <f>C1205-C1206</f>
        <v>-52.200000000000045</v>
      </c>
      <c r="D1207" s="2">
        <f>D1205-D1206</f>
        <v>-100</v>
      </c>
      <c r="E1207" s="2"/>
      <c r="F1207" s="2"/>
      <c r="G1207" s="2"/>
      <c r="H1207" s="2"/>
      <c r="I1207" s="2"/>
      <c r="J1207" s="2"/>
      <c r="K1207" s="2"/>
    </row>
    <row r="1208" spans="1:11">
      <c r="B1208" s="2"/>
      <c r="C1208" s="2"/>
      <c r="D1208" s="2">
        <f>ROUND(D1205+(D1207/C1207)*(B1205-C1205),0)</f>
        <v>720</v>
      </c>
      <c r="E1208" s="2"/>
      <c r="F1208" s="2"/>
      <c r="G1208" s="2"/>
      <c r="H1208" s="2"/>
      <c r="I1208" s="2"/>
      <c r="J1208" s="2"/>
      <c r="K1208" s="2"/>
    </row>
    <row r="1209" spans="1:11">
      <c r="B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1:11">
      <c r="A1210" s="1" t="s">
        <v>15</v>
      </c>
      <c r="B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1:11">
      <c r="A1211" s="3" t="s">
        <v>1</v>
      </c>
      <c r="B1211" s="6" t="s">
        <v>46</v>
      </c>
      <c r="C1211" s="9" t="s">
        <v>47</v>
      </c>
      <c r="D1211" s="9" t="s">
        <v>48</v>
      </c>
      <c r="E1211" s="1" t="s">
        <v>45</v>
      </c>
      <c r="F1211" s="1" t="s">
        <v>44</v>
      </c>
      <c r="G1211" s="1" t="s">
        <v>43</v>
      </c>
      <c r="H1211" s="14" t="s">
        <v>49</v>
      </c>
      <c r="I1211" s="14" t="s">
        <v>49</v>
      </c>
      <c r="J1211" s="14" t="s">
        <v>52</v>
      </c>
      <c r="K1211" s="2"/>
    </row>
    <row r="1212" spans="1:11">
      <c r="B1212" s="20">
        <v>11</v>
      </c>
      <c r="C1212" s="11">
        <v>2.5</v>
      </c>
      <c r="D1212" s="11">
        <v>1.5</v>
      </c>
      <c r="E1212" s="7">
        <v>30</v>
      </c>
      <c r="F1212" s="12">
        <v>0.09</v>
      </c>
      <c r="G1212" s="7">
        <v>11</v>
      </c>
      <c r="H1212" s="13" t="s">
        <v>50</v>
      </c>
      <c r="I1212" s="13" t="s">
        <v>51</v>
      </c>
      <c r="J1212" s="13" t="s">
        <v>16</v>
      </c>
      <c r="K1212" s="2"/>
    </row>
    <row r="1213" spans="1:11">
      <c r="B1213" s="7"/>
      <c r="C1213" s="7"/>
      <c r="D1213" s="7"/>
      <c r="E1213" s="7"/>
      <c r="F1213" s="10"/>
      <c r="G1213" s="7"/>
      <c r="H1213" s="10"/>
      <c r="I1213" s="7"/>
      <c r="J1213" s="2"/>
      <c r="K1213" s="2"/>
    </row>
    <row r="1214" spans="1:11">
      <c r="A1214" s="3" t="s">
        <v>58</v>
      </c>
      <c r="B1214" s="1" t="s">
        <v>45</v>
      </c>
      <c r="C1214" s="1" t="s">
        <v>44</v>
      </c>
      <c r="D1214" s="6" t="s">
        <v>53</v>
      </c>
      <c r="E1214" s="1" t="s">
        <v>43</v>
      </c>
      <c r="F1214" s="1" t="s">
        <v>42</v>
      </c>
      <c r="G1214" s="6" t="s">
        <v>54</v>
      </c>
      <c r="H1214" s="15" t="s">
        <v>57</v>
      </c>
      <c r="I1214" s="15" t="s">
        <v>56</v>
      </c>
      <c r="J1214" s="18" t="s">
        <v>41</v>
      </c>
      <c r="K1214" s="18" t="s">
        <v>55</v>
      </c>
    </row>
    <row r="1215" spans="1:11">
      <c r="B1215" s="7">
        <f>E1212</f>
        <v>30</v>
      </c>
      <c r="C1215" s="7">
        <f>F1212</f>
        <v>0.09</v>
      </c>
      <c r="D1215" s="7">
        <f>ROUND((B1215*C1215*1000000/(B1212*83.14)),0)</f>
        <v>2952</v>
      </c>
      <c r="E1215" s="7">
        <f>G1212</f>
        <v>11</v>
      </c>
      <c r="F1215" s="12">
        <f>C1215</f>
        <v>0.09</v>
      </c>
      <c r="G1215" s="7">
        <f>ROUND((E1215*F1215*1000000/(B1212*83.14)),0)</f>
        <v>1083</v>
      </c>
      <c r="H1215" s="16">
        <f>ROUND(D1212*B1212*8.314*(G1215-D1215)*(1/1000),1)</f>
        <v>-256.39999999999998</v>
      </c>
      <c r="I1215" s="17">
        <f>ROUND(C1212*B1212*8.314*(G1215-D1215)*(1/1000),1)</f>
        <v>-427.3</v>
      </c>
      <c r="J1215" s="17">
        <v>0</v>
      </c>
      <c r="K1215" s="17">
        <f>H1215</f>
        <v>-256.39999999999998</v>
      </c>
    </row>
    <row r="1216" spans="1:11">
      <c r="B1216" s="7"/>
      <c r="C1216" s="7"/>
      <c r="D1216" s="7"/>
      <c r="E1216" s="7"/>
      <c r="F1216" s="10"/>
      <c r="G1216" s="7"/>
      <c r="H1216" s="10"/>
      <c r="I1216" s="7"/>
      <c r="J1216" s="2"/>
      <c r="K1216" s="2"/>
    </row>
    <row r="1217" spans="1:11">
      <c r="A1217" s="3" t="s">
        <v>59</v>
      </c>
      <c r="B1217" s="1" t="s">
        <v>45</v>
      </c>
      <c r="C1217" s="1" t="s">
        <v>44</v>
      </c>
      <c r="D1217" s="6" t="s">
        <v>53</v>
      </c>
      <c r="E1217" s="1" t="s">
        <v>43</v>
      </c>
      <c r="F1217" s="1" t="s">
        <v>42</v>
      </c>
      <c r="G1217" s="6" t="s">
        <v>54</v>
      </c>
      <c r="H1217" s="15" t="s">
        <v>57</v>
      </c>
      <c r="I1217" s="15" t="s">
        <v>56</v>
      </c>
      <c r="J1217" s="18" t="s">
        <v>41</v>
      </c>
      <c r="K1217" s="18" t="s">
        <v>55</v>
      </c>
    </row>
    <row r="1218" spans="1:11">
      <c r="B1218" s="7">
        <f>E1212</f>
        <v>30</v>
      </c>
      <c r="C1218" s="7">
        <f>F1212</f>
        <v>0.09</v>
      </c>
      <c r="D1218" s="7">
        <f>ROUND((B1218*C1218*1000000/(B1212*83.14)),0)</f>
        <v>2952</v>
      </c>
      <c r="E1218" s="7">
        <f>G1212</f>
        <v>11</v>
      </c>
      <c r="F1218" s="12">
        <f>ROUND((83.14*G1218/E1218)*(1/1000000),3)</f>
        <v>2.1999999999999999E-2</v>
      </c>
      <c r="G1218" s="7">
        <f>D1218</f>
        <v>2952</v>
      </c>
      <c r="H1218" s="17">
        <f>ROUND(D1212*B1212*8.314*(G1218-D1218)*(1/1000),3)</f>
        <v>0</v>
      </c>
      <c r="I1218" s="17">
        <f>ROUND(C1212*B1212*8.314*(G1218-D1218)*(1/1000),3)</f>
        <v>0</v>
      </c>
      <c r="J1218" s="17">
        <f>ROUND(B1212*8.314*(1/1000)*G1218*LN(F1218/C1218),1)</f>
        <v>-380.3</v>
      </c>
      <c r="K1218" s="17">
        <f>J1218</f>
        <v>-380.3</v>
      </c>
    </row>
    <row r="1219" spans="1:11">
      <c r="B1219" s="7"/>
      <c r="C1219" s="7"/>
      <c r="D1219" s="7"/>
      <c r="E1219" s="7"/>
      <c r="F1219" s="7"/>
      <c r="G1219" s="7"/>
      <c r="H1219" s="7"/>
      <c r="I1219" s="7"/>
      <c r="J1219" s="2"/>
      <c r="K1219" s="2"/>
    </row>
    <row r="1220" spans="1:11">
      <c r="A1220" s="3" t="s">
        <v>60</v>
      </c>
      <c r="B1220" s="1" t="s">
        <v>45</v>
      </c>
      <c r="C1220" s="1" t="s">
        <v>44</v>
      </c>
      <c r="D1220" s="6" t="s">
        <v>53</v>
      </c>
      <c r="E1220" s="1" t="s">
        <v>43</v>
      </c>
      <c r="F1220" s="5" t="s">
        <v>17</v>
      </c>
      <c r="G1220" s="6" t="s">
        <v>54</v>
      </c>
      <c r="H1220" s="15" t="s">
        <v>57</v>
      </c>
      <c r="I1220" s="15" t="s">
        <v>56</v>
      </c>
      <c r="J1220" s="18" t="s">
        <v>41</v>
      </c>
      <c r="K1220" s="18" t="s">
        <v>55</v>
      </c>
    </row>
    <row r="1221" spans="1:11">
      <c r="B1221" s="7">
        <f>E1212</f>
        <v>30</v>
      </c>
      <c r="C1221" s="7">
        <f>F1212</f>
        <v>0.09</v>
      </c>
      <c r="D1221" s="7">
        <f>ROUND((B1221*C1221*1000000/(B1212*83.14)),0)</f>
        <v>2952</v>
      </c>
      <c r="E1221" s="7">
        <f>G1212</f>
        <v>11</v>
      </c>
      <c r="F1221" s="12">
        <f>ROUND(C1212/D1212,1)</f>
        <v>1.7</v>
      </c>
      <c r="G1221" s="7">
        <f>ROUND(D1221*(E1221/B1221)*((B1221/E1221)^(1/F1221)),0)</f>
        <v>1953</v>
      </c>
      <c r="H1221" s="17">
        <f>ROUND(D1212*B1212*8.314*(G1221-D1221)*(1/1000),1)</f>
        <v>-137</v>
      </c>
      <c r="I1221" s="17">
        <f>ROUND(C1212*B1212*8.314*(G1221-D1221)*(1/1000),1)</f>
        <v>-228.4</v>
      </c>
      <c r="J1221" s="17">
        <f>-H1221</f>
        <v>137</v>
      </c>
      <c r="K1221" s="17">
        <v>0</v>
      </c>
    </row>
    <row r="1223" spans="1:11">
      <c r="A1223" s="8" t="s">
        <v>90</v>
      </c>
    </row>
    <row r="1224" spans="1:11">
      <c r="A1224" s="1" t="s">
        <v>0</v>
      </c>
      <c r="B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1:11">
      <c r="A1225" s="1" t="s">
        <v>1</v>
      </c>
      <c r="B1225" s="1" t="s">
        <v>2</v>
      </c>
      <c r="C1225" s="1" t="s">
        <v>3</v>
      </c>
      <c r="D1225" s="1" t="s">
        <v>4</v>
      </c>
      <c r="E1225" s="1" t="s">
        <v>28</v>
      </c>
      <c r="F1225" s="1" t="s">
        <v>5</v>
      </c>
      <c r="G1225" s="1" t="s">
        <v>27</v>
      </c>
      <c r="H1225" s="1" t="s">
        <v>6</v>
      </c>
      <c r="I1225" s="1"/>
      <c r="J1225" s="2"/>
      <c r="K1225" s="2"/>
    </row>
    <row r="1226" spans="1:11">
      <c r="B1226" s="1" t="s">
        <v>7</v>
      </c>
      <c r="C1226" s="7">
        <v>12</v>
      </c>
      <c r="D1226" s="7">
        <v>6</v>
      </c>
      <c r="E1226" s="7">
        <v>254</v>
      </c>
      <c r="F1226" s="7">
        <v>14</v>
      </c>
      <c r="G1226" s="7">
        <v>285</v>
      </c>
      <c r="H1226" s="7">
        <v>4.7</v>
      </c>
      <c r="I1226" s="2"/>
      <c r="J1226" s="2"/>
      <c r="K1226" s="2"/>
    </row>
    <row r="1227" spans="1:11">
      <c r="B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1:11">
      <c r="A1228" s="1" t="s">
        <v>8</v>
      </c>
      <c r="B1228" s="1" t="s">
        <v>28</v>
      </c>
      <c r="C1228" s="1" t="s">
        <v>28</v>
      </c>
      <c r="D1228" s="1" t="s">
        <v>29</v>
      </c>
      <c r="E1228" s="1" t="s">
        <v>30</v>
      </c>
      <c r="F1228" s="1" t="s">
        <v>31</v>
      </c>
      <c r="G1228" s="1" t="s">
        <v>32</v>
      </c>
      <c r="H1228" s="1" t="s">
        <v>62</v>
      </c>
      <c r="I1228" s="1" t="s">
        <v>63</v>
      </c>
      <c r="J1228" s="1" t="s">
        <v>33</v>
      </c>
      <c r="K1228" s="1" t="s">
        <v>34</v>
      </c>
    </row>
    <row r="1229" spans="1:11">
      <c r="B1229" s="2">
        <f>E1226</f>
        <v>254</v>
      </c>
      <c r="C1229" s="2">
        <v>247.26</v>
      </c>
      <c r="D1229" s="2">
        <v>1.864E-2</v>
      </c>
      <c r="E1229" s="2">
        <v>1.863</v>
      </c>
      <c r="F1229" s="2">
        <v>374.24</v>
      </c>
      <c r="G1229" s="2">
        <v>1115.7</v>
      </c>
      <c r="H1229" s="2">
        <v>375.09</v>
      </c>
      <c r="I1229" s="2">
        <v>1201</v>
      </c>
      <c r="J1229" s="2">
        <f>D1232*C1226</f>
        <v>0.22440000000000002</v>
      </c>
      <c r="K1229" s="2">
        <f>E1232*D1226</f>
        <v>10.8978</v>
      </c>
    </row>
    <row r="1230" spans="1:11">
      <c r="B1230" s="2"/>
      <c r="C1230" s="2">
        <v>261.64999999999998</v>
      </c>
      <c r="D1230" s="2">
        <v>1.8710000000000001E-2</v>
      </c>
      <c r="E1230" s="2">
        <v>1.7633000000000001</v>
      </c>
      <c r="F1230" s="2">
        <v>379.61</v>
      </c>
      <c r="G1230" s="2">
        <v>1116.2</v>
      </c>
      <c r="H1230" s="2">
        <v>380.52</v>
      </c>
      <c r="I1230" s="2">
        <v>1201.5999999999999</v>
      </c>
      <c r="J1230" s="2"/>
      <c r="K1230" s="2"/>
    </row>
    <row r="1231" spans="1:11">
      <c r="B1231" s="2"/>
      <c r="C1231" s="2">
        <f t="shared" ref="C1231:I1231" si="37">C1229-C1230</f>
        <v>-14.389999999999986</v>
      </c>
      <c r="D1231" s="2">
        <f t="shared" si="37"/>
        <v>-7.0000000000000617E-5</v>
      </c>
      <c r="E1231" s="2">
        <f t="shared" si="37"/>
        <v>9.96999999999999E-2</v>
      </c>
      <c r="F1231" s="2">
        <f t="shared" si="37"/>
        <v>-5.3700000000000045</v>
      </c>
      <c r="G1231" s="2">
        <f t="shared" si="37"/>
        <v>-0.5</v>
      </c>
      <c r="H1231" s="2">
        <f t="shared" si="37"/>
        <v>-5.4300000000000068</v>
      </c>
      <c r="I1231" s="2">
        <f t="shared" si="37"/>
        <v>-0.59999999999990905</v>
      </c>
      <c r="J1231" s="2"/>
      <c r="K1231" s="2"/>
    </row>
    <row r="1232" spans="1:11">
      <c r="B1232" s="2"/>
      <c r="C1232" s="2"/>
      <c r="D1232" s="2">
        <f>ROUND(D1229+(D1231/C1231)*(B1229-C1229),4)</f>
        <v>1.8700000000000001E-2</v>
      </c>
      <c r="E1232" s="2">
        <f>ROUND(E1229+(E1231/C1231)*(B1229-C1229),4)</f>
        <v>1.8163</v>
      </c>
      <c r="F1232" s="2">
        <f>ROUND(F1229+(F1231/C1231)*(B1229-C1229),2)</f>
        <v>376.76</v>
      </c>
      <c r="G1232" s="2">
        <f>ROUND(G1229+(G1231/C1231)*(B1229-C1229),1)</f>
        <v>1115.9000000000001</v>
      </c>
      <c r="H1232" s="2">
        <f>ROUND(H1229+(H1231/C1231)*(B1229-C1229),1)</f>
        <v>377.6</v>
      </c>
      <c r="I1232" s="2">
        <f>ROUND(I1229+(I1231/C1231)*(B1229-C1229),1)</f>
        <v>1201.3</v>
      </c>
      <c r="J1232" s="2"/>
      <c r="K1232" s="2"/>
    </row>
    <row r="1233" spans="1:11">
      <c r="B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1:11">
      <c r="B1234" s="1" t="s">
        <v>35</v>
      </c>
      <c r="C1234" s="1" t="s">
        <v>36</v>
      </c>
      <c r="D1234" s="1" t="s">
        <v>9</v>
      </c>
      <c r="E1234" s="1" t="s">
        <v>37</v>
      </c>
      <c r="F1234" s="1" t="s">
        <v>38</v>
      </c>
      <c r="G1234" s="1" t="s">
        <v>10</v>
      </c>
      <c r="H1234" s="1" t="s">
        <v>39</v>
      </c>
      <c r="I1234" s="1" t="s">
        <v>40</v>
      </c>
      <c r="J1234" s="21" t="str">
        <f>IF(I1235&gt;H1232,IF(I1235&lt;I1232,"vapor saturado","vapor recalentado"),"vapor saturado")</f>
        <v>vapor recalentado</v>
      </c>
      <c r="K1234" s="22"/>
    </row>
    <row r="1235" spans="1:11">
      <c r="B1235" s="2">
        <f>J1229+K1229</f>
        <v>11.122199999999999</v>
      </c>
      <c r="C1235" s="2">
        <f>H1226*B1235</f>
        <v>52.274340000000002</v>
      </c>
      <c r="D1235" s="2">
        <f>ROUND((D1226/(C1226+D1226)),4)</f>
        <v>0.33329999999999999</v>
      </c>
      <c r="E1235" s="2">
        <f>ROUND((1-D1235)*F1232+G1232*D1235,2)</f>
        <v>623.12</v>
      </c>
      <c r="F1235" s="2">
        <f>ROUND((C1235/(C1226+D1226+F1226)),4)</f>
        <v>1.6335999999999999</v>
      </c>
      <c r="G1235" s="2">
        <f>ROUND(((F1235-D1232)/(E1232-D1232)),4)</f>
        <v>0.89839999999999998</v>
      </c>
      <c r="H1235" s="2">
        <f>ROUND((1-G1235)*F1232+G1232*G1235,2)</f>
        <v>1040.8</v>
      </c>
      <c r="I1235" s="2">
        <f>ROUND((((C1226+D1226)/F1226)*(H1235-E1235)+H1235),1)</f>
        <v>1577.8</v>
      </c>
      <c r="K1235" s="4"/>
    </row>
    <row r="1236" spans="1:11">
      <c r="B1236" s="2"/>
      <c r="C1236" s="2"/>
      <c r="D1236" s="2"/>
      <c r="E1236" s="2"/>
      <c r="F1236" s="2"/>
      <c r="G1236" s="2"/>
      <c r="H1236" s="2"/>
      <c r="I1236" s="4"/>
      <c r="J1236" s="2"/>
      <c r="K1236" s="2"/>
    </row>
    <row r="1237" spans="1:11">
      <c r="B1237" s="1" t="s">
        <v>11</v>
      </c>
      <c r="C1237" s="1" t="s">
        <v>11</v>
      </c>
      <c r="D1237" s="1" t="s">
        <v>12</v>
      </c>
      <c r="E1237" s="18" t="s">
        <v>12</v>
      </c>
      <c r="F1237" s="18" t="s">
        <v>13</v>
      </c>
      <c r="G1237" s="18" t="s">
        <v>14</v>
      </c>
      <c r="H1237" s="1"/>
      <c r="I1237" s="1"/>
      <c r="J1237" s="2"/>
      <c r="K1237" s="2"/>
    </row>
    <row r="1238" spans="1:11">
      <c r="B1238" s="2">
        <f>I1235</f>
        <v>1577.8</v>
      </c>
      <c r="C1238" s="2">
        <v>1579.9</v>
      </c>
      <c r="D1238" s="2">
        <v>1100</v>
      </c>
      <c r="E1238" s="17">
        <f>D1241</f>
        <v>1096</v>
      </c>
      <c r="F1238" s="17">
        <f>ROUND((E1238-32)/1.8,0)</f>
        <v>591</v>
      </c>
      <c r="G1238" s="17">
        <f>ROUND(F1238+273.15,0)</f>
        <v>864</v>
      </c>
      <c r="H1238" s="2"/>
      <c r="I1238" s="2"/>
      <c r="J1238" s="2"/>
      <c r="K1238" s="2"/>
    </row>
    <row r="1239" spans="1:11">
      <c r="B1239" s="2"/>
      <c r="C1239" s="2">
        <v>1633.8</v>
      </c>
      <c r="D1239" s="2">
        <v>1200</v>
      </c>
      <c r="E1239" s="2"/>
      <c r="F1239" s="2"/>
      <c r="G1239" s="2"/>
      <c r="H1239" s="2"/>
      <c r="I1239" s="2"/>
      <c r="J1239" s="2"/>
      <c r="K1239" s="2"/>
    </row>
    <row r="1240" spans="1:11">
      <c r="B1240" s="2"/>
      <c r="C1240" s="2">
        <f>C1238-C1239</f>
        <v>-53.899999999999864</v>
      </c>
      <c r="D1240" s="2">
        <f>D1238-D1239</f>
        <v>-100</v>
      </c>
      <c r="E1240" s="2"/>
      <c r="F1240" s="2"/>
      <c r="G1240" s="2"/>
      <c r="H1240" s="2"/>
      <c r="I1240" s="2"/>
      <c r="J1240" s="2"/>
      <c r="K1240" s="2"/>
    </row>
    <row r="1241" spans="1:11">
      <c r="B1241" s="2"/>
      <c r="C1241" s="2"/>
      <c r="D1241" s="2">
        <f>ROUND(D1238+(D1240/C1240)*(B1238-C1238),0)</f>
        <v>1096</v>
      </c>
      <c r="E1241" s="2"/>
      <c r="F1241" s="2"/>
      <c r="G1241" s="2"/>
      <c r="H1241" s="2"/>
      <c r="I1241" s="2"/>
      <c r="J1241" s="2"/>
      <c r="K1241" s="2"/>
    </row>
    <row r="1242" spans="1:11"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1:11">
      <c r="A1243" s="1" t="s">
        <v>15</v>
      </c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1:11">
      <c r="A1244" s="3" t="s">
        <v>1</v>
      </c>
      <c r="B1244" s="6" t="s">
        <v>46</v>
      </c>
      <c r="C1244" s="9" t="s">
        <v>47</v>
      </c>
      <c r="D1244" s="9" t="s">
        <v>48</v>
      </c>
      <c r="E1244" s="1" t="s">
        <v>45</v>
      </c>
      <c r="F1244" s="1" t="s">
        <v>44</v>
      </c>
      <c r="G1244" s="1" t="s">
        <v>43</v>
      </c>
      <c r="H1244" s="14" t="s">
        <v>49</v>
      </c>
      <c r="I1244" s="14" t="s">
        <v>49</v>
      </c>
      <c r="J1244" s="14" t="s">
        <v>52</v>
      </c>
      <c r="K1244" s="2"/>
    </row>
    <row r="1245" spans="1:11">
      <c r="B1245" s="20">
        <v>2</v>
      </c>
      <c r="C1245" s="11">
        <v>3.5</v>
      </c>
      <c r="D1245" s="11">
        <v>2.5</v>
      </c>
      <c r="E1245" s="7">
        <v>25</v>
      </c>
      <c r="F1245" s="12">
        <v>0.04</v>
      </c>
      <c r="G1245" s="7">
        <v>5</v>
      </c>
      <c r="H1245" s="13" t="s">
        <v>50</v>
      </c>
      <c r="I1245" s="13" t="s">
        <v>51</v>
      </c>
      <c r="J1245" s="13" t="s">
        <v>16</v>
      </c>
      <c r="K1245" s="2"/>
    </row>
    <row r="1246" spans="1:11">
      <c r="B1246" s="7"/>
      <c r="C1246" s="7"/>
      <c r="D1246" s="7"/>
      <c r="E1246" s="7"/>
      <c r="F1246" s="10"/>
      <c r="G1246" s="7"/>
      <c r="H1246" s="10"/>
      <c r="I1246" s="7"/>
      <c r="J1246" s="2"/>
      <c r="K1246" s="2"/>
    </row>
    <row r="1247" spans="1:11">
      <c r="A1247" s="3" t="s">
        <v>58</v>
      </c>
      <c r="B1247" s="1" t="s">
        <v>45</v>
      </c>
      <c r="C1247" s="1" t="s">
        <v>44</v>
      </c>
      <c r="D1247" s="6" t="s">
        <v>53</v>
      </c>
      <c r="E1247" s="1" t="s">
        <v>43</v>
      </c>
      <c r="F1247" s="1" t="s">
        <v>42</v>
      </c>
      <c r="G1247" s="6" t="s">
        <v>54</v>
      </c>
      <c r="H1247" s="15" t="s">
        <v>57</v>
      </c>
      <c r="I1247" s="15" t="s">
        <v>56</v>
      </c>
      <c r="J1247" s="18" t="s">
        <v>41</v>
      </c>
      <c r="K1247" s="18" t="s">
        <v>55</v>
      </c>
    </row>
    <row r="1248" spans="1:11">
      <c r="B1248" s="7">
        <f>E1245</f>
        <v>25</v>
      </c>
      <c r="C1248" s="7">
        <f>F1245</f>
        <v>0.04</v>
      </c>
      <c r="D1248" s="7">
        <f>ROUND((B1248*C1248*1000000/(B1245*83.14)),0)</f>
        <v>6014</v>
      </c>
      <c r="E1248" s="7">
        <f>G1245</f>
        <v>5</v>
      </c>
      <c r="F1248" s="12">
        <f>C1248</f>
        <v>0.04</v>
      </c>
      <c r="G1248" s="7">
        <f>ROUND((E1248*F1248*1000000/(B1245*83.14)),0)</f>
        <v>1203</v>
      </c>
      <c r="H1248" s="16">
        <f>ROUND(D1245*B1245*8.314*(G1248-D1248)*(1/1000),1)</f>
        <v>-200</v>
      </c>
      <c r="I1248" s="17">
        <f>ROUND(C1245*B1245*8.314*(G1248-D1248)*(1/1000),1)</f>
        <v>-280</v>
      </c>
      <c r="J1248" s="17">
        <v>0</v>
      </c>
      <c r="K1248" s="17">
        <f>H1248</f>
        <v>-200</v>
      </c>
    </row>
    <row r="1249" spans="1:11">
      <c r="B1249" s="7"/>
      <c r="C1249" s="7"/>
      <c r="D1249" s="7"/>
      <c r="E1249" s="7"/>
      <c r="F1249" s="10"/>
      <c r="G1249" s="7"/>
      <c r="H1249" s="10"/>
      <c r="I1249" s="7"/>
      <c r="J1249" s="2"/>
      <c r="K1249" s="2"/>
    </row>
    <row r="1250" spans="1:11">
      <c r="A1250" s="3" t="s">
        <v>59</v>
      </c>
      <c r="B1250" s="1" t="s">
        <v>45</v>
      </c>
      <c r="C1250" s="1" t="s">
        <v>44</v>
      </c>
      <c r="D1250" s="6" t="s">
        <v>53</v>
      </c>
      <c r="E1250" s="1" t="s">
        <v>43</v>
      </c>
      <c r="F1250" s="1" t="s">
        <v>42</v>
      </c>
      <c r="G1250" s="6" t="s">
        <v>54</v>
      </c>
      <c r="H1250" s="15" t="s">
        <v>57</v>
      </c>
      <c r="I1250" s="15" t="s">
        <v>56</v>
      </c>
      <c r="J1250" s="18" t="s">
        <v>41</v>
      </c>
      <c r="K1250" s="18" t="s">
        <v>55</v>
      </c>
    </row>
    <row r="1251" spans="1:11">
      <c r="B1251" s="7">
        <f>E1245</f>
        <v>25</v>
      </c>
      <c r="C1251" s="7">
        <f>F1245</f>
        <v>0.04</v>
      </c>
      <c r="D1251" s="7">
        <f>ROUND((B1251*C1251*1000000/(B1245*83.14)),0)</f>
        <v>6014</v>
      </c>
      <c r="E1251" s="7">
        <f>G1245</f>
        <v>5</v>
      </c>
      <c r="F1251" s="12">
        <f>ROUND((83.14*G1251/E1251)*(1/1000000),3)</f>
        <v>0.1</v>
      </c>
      <c r="G1251" s="7">
        <f>D1251</f>
        <v>6014</v>
      </c>
      <c r="H1251" s="17">
        <f>ROUND(D1245*B1245*8.314*(G1251-D1251)*(1/1000),3)</f>
        <v>0</v>
      </c>
      <c r="I1251" s="17">
        <f>ROUND(C1245*B1245*8.314*(G1251-D1251)*(1/1000),3)</f>
        <v>0</v>
      </c>
      <c r="J1251" s="17">
        <f>ROUND(B1245*8.314*(1/1000)*G1251*LN(F1251/C1251),1)</f>
        <v>91.6</v>
      </c>
      <c r="K1251" s="17">
        <f>J1251</f>
        <v>91.6</v>
      </c>
    </row>
    <row r="1252" spans="1:11">
      <c r="B1252" s="7"/>
      <c r="C1252" s="7"/>
      <c r="D1252" s="7"/>
      <c r="E1252" s="7"/>
      <c r="F1252" s="7"/>
      <c r="G1252" s="7"/>
      <c r="H1252" s="7"/>
      <c r="I1252" s="7"/>
      <c r="J1252" s="2"/>
      <c r="K1252" s="2"/>
    </row>
    <row r="1253" spans="1:11">
      <c r="A1253" s="3" t="s">
        <v>60</v>
      </c>
      <c r="B1253" s="1" t="s">
        <v>45</v>
      </c>
      <c r="C1253" s="1" t="s">
        <v>44</v>
      </c>
      <c r="D1253" s="6" t="s">
        <v>53</v>
      </c>
      <c r="E1253" s="1" t="s">
        <v>43</v>
      </c>
      <c r="F1253" s="5" t="s">
        <v>17</v>
      </c>
      <c r="G1253" s="6" t="s">
        <v>54</v>
      </c>
      <c r="H1253" s="15" t="s">
        <v>57</v>
      </c>
      <c r="I1253" s="15" t="s">
        <v>56</v>
      </c>
      <c r="J1253" s="18" t="s">
        <v>41</v>
      </c>
      <c r="K1253" s="18" t="s">
        <v>55</v>
      </c>
    </row>
    <row r="1254" spans="1:11">
      <c r="B1254" s="7">
        <f>E1245</f>
        <v>25</v>
      </c>
      <c r="C1254" s="7">
        <f>F1245</f>
        <v>0.04</v>
      </c>
      <c r="D1254" s="7">
        <f>ROUND((B1254*C1254*1000000/(B1245*83.14)),0)</f>
        <v>6014</v>
      </c>
      <c r="E1254" s="7">
        <f>G1245</f>
        <v>5</v>
      </c>
      <c r="F1254" s="12">
        <f>ROUND(C1245/D1245,1)</f>
        <v>1.4</v>
      </c>
      <c r="G1254" s="7">
        <f>ROUND(D1254*(E1254/B1254)*((B1254/E1254)^(1/F1254)),0)</f>
        <v>3797</v>
      </c>
      <c r="H1254" s="17">
        <f>ROUND(D1245*B1245*8.314*(G1254-D1254)*(1/1000),1)</f>
        <v>-92.2</v>
      </c>
      <c r="I1254" s="17">
        <f>ROUND(C1245*B1245*8.314*(G1254-D1254)*(1/1000),1)</f>
        <v>-129</v>
      </c>
      <c r="J1254" s="17">
        <f>-H1254</f>
        <v>92.2</v>
      </c>
      <c r="K1254" s="17">
        <v>0</v>
      </c>
    </row>
    <row r="1256" spans="1:11">
      <c r="A1256" s="8" t="s">
        <v>91</v>
      </c>
    </row>
    <row r="1257" spans="1:11">
      <c r="A1257" s="1" t="s">
        <v>0</v>
      </c>
      <c r="B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1:11">
      <c r="A1258" s="1" t="s">
        <v>1</v>
      </c>
      <c r="B1258" s="1" t="s">
        <v>2</v>
      </c>
      <c r="C1258" s="1" t="s">
        <v>3</v>
      </c>
      <c r="D1258" s="1" t="s">
        <v>4</v>
      </c>
      <c r="E1258" s="1" t="s">
        <v>28</v>
      </c>
      <c r="F1258" s="1" t="s">
        <v>5</v>
      </c>
      <c r="G1258" s="1" t="s">
        <v>27</v>
      </c>
      <c r="H1258" s="1" t="s">
        <v>6</v>
      </c>
      <c r="I1258" s="1"/>
      <c r="J1258" s="2"/>
      <c r="K1258" s="2"/>
    </row>
    <row r="1259" spans="1:11">
      <c r="B1259" s="1" t="s">
        <v>7</v>
      </c>
      <c r="C1259" s="7">
        <v>15</v>
      </c>
      <c r="D1259" s="7">
        <v>6</v>
      </c>
      <c r="E1259" s="7">
        <v>254</v>
      </c>
      <c r="F1259" s="7">
        <v>14</v>
      </c>
      <c r="G1259" s="7">
        <v>285</v>
      </c>
      <c r="H1259" s="7">
        <v>4.7</v>
      </c>
      <c r="I1259" s="2"/>
      <c r="J1259" s="2"/>
      <c r="K1259" s="2"/>
    </row>
    <row r="1260" spans="1:11">
      <c r="B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1:11">
      <c r="A1261" s="1" t="s">
        <v>8</v>
      </c>
      <c r="B1261" s="1" t="s">
        <v>28</v>
      </c>
      <c r="C1261" s="1" t="s">
        <v>28</v>
      </c>
      <c r="D1261" s="1" t="s">
        <v>29</v>
      </c>
      <c r="E1261" s="1" t="s">
        <v>30</v>
      </c>
      <c r="F1261" s="1" t="s">
        <v>31</v>
      </c>
      <c r="G1261" s="1" t="s">
        <v>32</v>
      </c>
      <c r="H1261" s="1" t="s">
        <v>62</v>
      </c>
      <c r="I1261" s="1" t="s">
        <v>63</v>
      </c>
      <c r="J1261" s="1" t="s">
        <v>33</v>
      </c>
      <c r="K1261" s="1" t="s">
        <v>34</v>
      </c>
    </row>
    <row r="1262" spans="1:11">
      <c r="B1262" s="2">
        <f>E1259</f>
        <v>254</v>
      </c>
      <c r="C1262" s="2">
        <v>247.26</v>
      </c>
      <c r="D1262" s="2">
        <v>1.864E-2</v>
      </c>
      <c r="E1262" s="2">
        <v>1.863</v>
      </c>
      <c r="F1262" s="2">
        <v>374.24</v>
      </c>
      <c r="G1262" s="2">
        <v>1115.7</v>
      </c>
      <c r="H1262" s="2">
        <v>375.09</v>
      </c>
      <c r="I1262" s="2">
        <v>1201</v>
      </c>
      <c r="J1262" s="2">
        <f>D1265*C1259</f>
        <v>0.28050000000000003</v>
      </c>
      <c r="K1262" s="2">
        <f>E1265*D1259</f>
        <v>10.8978</v>
      </c>
    </row>
    <row r="1263" spans="1:11">
      <c r="B1263" s="2"/>
      <c r="C1263" s="2">
        <v>261.64999999999998</v>
      </c>
      <c r="D1263" s="2">
        <v>1.8710000000000001E-2</v>
      </c>
      <c r="E1263" s="2">
        <v>1.7633000000000001</v>
      </c>
      <c r="F1263" s="2">
        <v>379.61</v>
      </c>
      <c r="G1263" s="2">
        <v>1116.2</v>
      </c>
      <c r="H1263" s="2">
        <v>380.52</v>
      </c>
      <c r="I1263" s="2">
        <v>1201.5999999999999</v>
      </c>
      <c r="J1263" s="2"/>
      <c r="K1263" s="2"/>
    </row>
    <row r="1264" spans="1:11">
      <c r="B1264" s="2"/>
      <c r="C1264" s="2">
        <f t="shared" ref="C1264:I1264" si="38">C1262-C1263</f>
        <v>-14.389999999999986</v>
      </c>
      <c r="D1264" s="2">
        <f t="shared" si="38"/>
        <v>-7.0000000000000617E-5</v>
      </c>
      <c r="E1264" s="2">
        <f t="shared" si="38"/>
        <v>9.96999999999999E-2</v>
      </c>
      <c r="F1264" s="2">
        <f t="shared" si="38"/>
        <v>-5.3700000000000045</v>
      </c>
      <c r="G1264" s="2">
        <f t="shared" si="38"/>
        <v>-0.5</v>
      </c>
      <c r="H1264" s="2">
        <f t="shared" si="38"/>
        <v>-5.4300000000000068</v>
      </c>
      <c r="I1264" s="2">
        <f t="shared" si="38"/>
        <v>-0.59999999999990905</v>
      </c>
      <c r="J1264" s="2"/>
      <c r="K1264" s="2"/>
    </row>
    <row r="1265" spans="1:11">
      <c r="B1265" s="2"/>
      <c r="C1265" s="2"/>
      <c r="D1265" s="2">
        <f>ROUND(D1262+(D1264/C1264)*(B1262-C1262),4)</f>
        <v>1.8700000000000001E-2</v>
      </c>
      <c r="E1265" s="2">
        <f>ROUND(E1262+(E1264/C1264)*(B1262-C1262),4)</f>
        <v>1.8163</v>
      </c>
      <c r="F1265" s="2">
        <f>ROUND(F1262+(F1264/C1264)*(B1262-C1262),2)</f>
        <v>376.76</v>
      </c>
      <c r="G1265" s="2">
        <f>ROUND(G1262+(G1264/C1264)*(B1262-C1262),1)</f>
        <v>1115.9000000000001</v>
      </c>
      <c r="H1265" s="2">
        <f>ROUND(H1262+(H1264/C1264)*(B1262-C1262),1)</f>
        <v>377.6</v>
      </c>
      <c r="I1265" s="2">
        <f>ROUND(I1262+(I1264/C1264)*(B1262-C1262),1)</f>
        <v>1201.3</v>
      </c>
      <c r="J1265" s="2"/>
      <c r="K1265" s="2"/>
    </row>
    <row r="1266" spans="1:11"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1:11">
      <c r="B1267" s="1" t="s">
        <v>35</v>
      </c>
      <c r="C1267" s="1" t="s">
        <v>36</v>
      </c>
      <c r="D1267" s="1" t="s">
        <v>9</v>
      </c>
      <c r="E1267" s="1" t="s">
        <v>37</v>
      </c>
      <c r="F1267" s="1" t="s">
        <v>38</v>
      </c>
      <c r="G1267" s="1" t="s">
        <v>10</v>
      </c>
      <c r="H1267" s="1" t="s">
        <v>39</v>
      </c>
      <c r="I1267" s="1" t="s">
        <v>40</v>
      </c>
      <c r="J1267" s="21" t="str">
        <f>IF(I1268&gt;H1265,IF(I1268&lt;I1265,"vapor saturado","vapor recalentado"),"vapor saturado")</f>
        <v>vapor recalentado</v>
      </c>
      <c r="K1267" s="22"/>
    </row>
    <row r="1268" spans="1:11">
      <c r="B1268" s="2">
        <f>J1262+K1262</f>
        <v>11.1783</v>
      </c>
      <c r="C1268" s="2">
        <f>H1259*B1268</f>
        <v>52.53801</v>
      </c>
      <c r="D1268" s="2">
        <f>ROUND((D1259/(C1259+D1259)),4)</f>
        <v>0.28570000000000001</v>
      </c>
      <c r="E1268" s="2">
        <f>ROUND((1-D1268)*F1265+G1265*D1268,2)</f>
        <v>587.92999999999995</v>
      </c>
      <c r="F1268" s="2">
        <f>ROUND((C1268/(C1259+D1259+F1259)),4)</f>
        <v>1.5011000000000001</v>
      </c>
      <c r="G1268" s="2">
        <f>ROUND(((F1268-D1265)/(E1265-D1265)),4)</f>
        <v>0.82469999999999999</v>
      </c>
      <c r="H1268" s="2">
        <f>ROUND((1-G1268)*F1265+G1265*G1268,2)</f>
        <v>986.33</v>
      </c>
      <c r="I1268" s="2">
        <f>ROUND((((C1259+D1259)/F1259)*(H1268-E1268)+H1268),1)</f>
        <v>1583.9</v>
      </c>
      <c r="K1268" s="4"/>
    </row>
    <row r="1269" spans="1:11">
      <c r="B1269" s="2"/>
      <c r="C1269" s="2"/>
      <c r="D1269" s="2"/>
      <c r="E1269" s="2"/>
      <c r="F1269" s="2"/>
      <c r="G1269" s="2"/>
      <c r="H1269" s="2"/>
      <c r="I1269" s="4"/>
      <c r="J1269" s="2"/>
      <c r="K1269" s="2"/>
    </row>
    <row r="1270" spans="1:11">
      <c r="B1270" s="1" t="s">
        <v>11</v>
      </c>
      <c r="C1270" s="1" t="s">
        <v>11</v>
      </c>
      <c r="D1270" s="1" t="s">
        <v>12</v>
      </c>
      <c r="E1270" s="18" t="s">
        <v>12</v>
      </c>
      <c r="F1270" s="18" t="s">
        <v>13</v>
      </c>
      <c r="G1270" s="18" t="s">
        <v>14</v>
      </c>
      <c r="H1270" s="1"/>
      <c r="I1270" s="1"/>
      <c r="J1270" s="2"/>
      <c r="K1270" s="2"/>
    </row>
    <row r="1271" spans="1:11">
      <c r="B1271" s="2">
        <f>I1268</f>
        <v>1583.9</v>
      </c>
      <c r="C1271" s="2">
        <v>1579.9</v>
      </c>
      <c r="D1271" s="2">
        <v>1100</v>
      </c>
      <c r="E1271" s="17">
        <f>D1274</f>
        <v>1107</v>
      </c>
      <c r="F1271" s="17">
        <f>ROUND((E1271-32)/1.8,0)</f>
        <v>597</v>
      </c>
      <c r="G1271" s="17">
        <f>ROUND(F1271+273.15,0)</f>
        <v>870</v>
      </c>
      <c r="H1271" s="2"/>
      <c r="I1271" s="2"/>
      <c r="J1271" s="2"/>
      <c r="K1271" s="2"/>
    </row>
    <row r="1272" spans="1:11">
      <c r="B1272" s="2"/>
      <c r="C1272" s="2">
        <v>1633.8</v>
      </c>
      <c r="D1272" s="2">
        <v>1200</v>
      </c>
      <c r="E1272" s="2"/>
      <c r="F1272" s="2"/>
      <c r="G1272" s="2"/>
      <c r="H1272" s="2"/>
      <c r="I1272" s="2"/>
      <c r="J1272" s="2"/>
      <c r="K1272" s="2"/>
    </row>
    <row r="1273" spans="1:11">
      <c r="B1273" s="2"/>
      <c r="C1273" s="2">
        <f>C1271-C1272</f>
        <v>-53.899999999999864</v>
      </c>
      <c r="D1273" s="2">
        <f>D1271-D1272</f>
        <v>-100</v>
      </c>
      <c r="E1273" s="2"/>
      <c r="F1273" s="2"/>
      <c r="G1273" s="2"/>
      <c r="H1273" s="2"/>
      <c r="I1273" s="2"/>
      <c r="J1273" s="2"/>
      <c r="K1273" s="2"/>
    </row>
    <row r="1274" spans="1:11">
      <c r="B1274" s="2"/>
      <c r="C1274" s="2"/>
      <c r="D1274" s="2">
        <f>ROUND(D1271+(D1273/C1273)*(B1271-C1271),0)</f>
        <v>1107</v>
      </c>
      <c r="E1274" s="2"/>
      <c r="F1274" s="2"/>
      <c r="G1274" s="2"/>
      <c r="H1274" s="2"/>
      <c r="I1274" s="2"/>
      <c r="J1274" s="2"/>
      <c r="K1274" s="2"/>
    </row>
    <row r="1275" spans="1:11">
      <c r="B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1:11">
      <c r="A1276" s="1" t="s">
        <v>15</v>
      </c>
      <c r="B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1:11">
      <c r="A1277" s="3" t="s">
        <v>1</v>
      </c>
      <c r="B1277" s="6" t="s">
        <v>46</v>
      </c>
      <c r="C1277" s="9" t="s">
        <v>47</v>
      </c>
      <c r="D1277" s="9" t="s">
        <v>48</v>
      </c>
      <c r="E1277" s="1" t="s">
        <v>45</v>
      </c>
      <c r="F1277" s="1" t="s">
        <v>44</v>
      </c>
      <c r="G1277" s="1" t="s">
        <v>43</v>
      </c>
      <c r="H1277" s="14" t="s">
        <v>49</v>
      </c>
      <c r="I1277" s="14" t="s">
        <v>49</v>
      </c>
      <c r="J1277" s="14" t="s">
        <v>52</v>
      </c>
      <c r="K1277" s="2"/>
    </row>
    <row r="1278" spans="1:11">
      <c r="B1278" s="20">
        <v>3</v>
      </c>
      <c r="C1278" s="11">
        <v>2.5</v>
      </c>
      <c r="D1278" s="11">
        <v>1.5</v>
      </c>
      <c r="E1278" s="7">
        <v>35</v>
      </c>
      <c r="F1278" s="12">
        <v>0.05</v>
      </c>
      <c r="G1278" s="7">
        <v>10</v>
      </c>
      <c r="H1278" s="13" t="s">
        <v>50</v>
      </c>
      <c r="I1278" s="13" t="s">
        <v>51</v>
      </c>
      <c r="J1278" s="13" t="s">
        <v>16</v>
      </c>
      <c r="K1278" s="2"/>
    </row>
    <row r="1279" spans="1:11">
      <c r="B1279" s="7"/>
      <c r="C1279" s="7"/>
      <c r="D1279" s="7"/>
      <c r="E1279" s="7"/>
      <c r="F1279" s="10"/>
      <c r="G1279" s="7"/>
      <c r="H1279" s="10"/>
      <c r="I1279" s="7"/>
      <c r="J1279" s="2"/>
      <c r="K1279" s="2"/>
    </row>
    <row r="1280" spans="1:11">
      <c r="A1280" s="3" t="s">
        <v>58</v>
      </c>
      <c r="B1280" s="1" t="s">
        <v>45</v>
      </c>
      <c r="C1280" s="1" t="s">
        <v>44</v>
      </c>
      <c r="D1280" s="6" t="s">
        <v>53</v>
      </c>
      <c r="E1280" s="1" t="s">
        <v>43</v>
      </c>
      <c r="F1280" s="1" t="s">
        <v>42</v>
      </c>
      <c r="G1280" s="6" t="s">
        <v>54</v>
      </c>
      <c r="H1280" s="15" t="s">
        <v>57</v>
      </c>
      <c r="I1280" s="15" t="s">
        <v>56</v>
      </c>
      <c r="J1280" s="18" t="s">
        <v>41</v>
      </c>
      <c r="K1280" s="18" t="s">
        <v>55</v>
      </c>
    </row>
    <row r="1281" spans="1:11">
      <c r="B1281" s="7">
        <f>E1278</f>
        <v>35</v>
      </c>
      <c r="C1281" s="7">
        <f>F1278</f>
        <v>0.05</v>
      </c>
      <c r="D1281" s="7">
        <f>ROUND((B1281*C1281*1000000/(B1278*83.14)),0)</f>
        <v>7016</v>
      </c>
      <c r="E1281" s="7">
        <f>G1278</f>
        <v>10</v>
      </c>
      <c r="F1281" s="12">
        <f>C1281</f>
        <v>0.05</v>
      </c>
      <c r="G1281" s="7">
        <f>ROUND((E1281*F1281*1000000/(B1278*83.14)),0)</f>
        <v>2005</v>
      </c>
      <c r="H1281" s="16">
        <f>ROUND(D1278*B1278*8.314*(G1281-D1281)*(1/1000),1)</f>
        <v>-187.5</v>
      </c>
      <c r="I1281" s="17">
        <f>ROUND(C1278*B1278*8.314*(G1281-D1281)*(1/1000),1)</f>
        <v>-312.5</v>
      </c>
      <c r="J1281" s="17">
        <v>0</v>
      </c>
      <c r="K1281" s="17">
        <f>H1281</f>
        <v>-187.5</v>
      </c>
    </row>
    <row r="1282" spans="1:11">
      <c r="B1282" s="7"/>
      <c r="C1282" s="7"/>
      <c r="D1282" s="7"/>
      <c r="E1282" s="7"/>
      <c r="F1282" s="10"/>
      <c r="G1282" s="7"/>
      <c r="H1282" s="10"/>
      <c r="I1282" s="7"/>
      <c r="J1282" s="2"/>
      <c r="K1282" s="2"/>
    </row>
    <row r="1283" spans="1:11">
      <c r="A1283" s="3" t="s">
        <v>59</v>
      </c>
      <c r="B1283" s="1" t="s">
        <v>45</v>
      </c>
      <c r="C1283" s="1" t="s">
        <v>44</v>
      </c>
      <c r="D1283" s="6" t="s">
        <v>53</v>
      </c>
      <c r="E1283" s="1" t="s">
        <v>43</v>
      </c>
      <c r="F1283" s="1" t="s">
        <v>42</v>
      </c>
      <c r="G1283" s="6" t="s">
        <v>54</v>
      </c>
      <c r="H1283" s="15" t="s">
        <v>57</v>
      </c>
      <c r="I1283" s="15" t="s">
        <v>56</v>
      </c>
      <c r="J1283" s="18" t="s">
        <v>41</v>
      </c>
      <c r="K1283" s="18" t="s">
        <v>55</v>
      </c>
    </row>
    <row r="1284" spans="1:11">
      <c r="B1284" s="7">
        <f>E1278</f>
        <v>35</v>
      </c>
      <c r="C1284" s="7">
        <f>F1278</f>
        <v>0.05</v>
      </c>
      <c r="D1284" s="7">
        <f>ROUND((B1284*C1284*1000000/(B1278*83.14)),0)</f>
        <v>7016</v>
      </c>
      <c r="E1284" s="7">
        <f>G1278</f>
        <v>10</v>
      </c>
      <c r="F1284" s="12">
        <f>ROUND((83.14*G1284/E1284)*(1/1000000),3)</f>
        <v>5.8000000000000003E-2</v>
      </c>
      <c r="G1284" s="7">
        <f>D1284</f>
        <v>7016</v>
      </c>
      <c r="H1284" s="17">
        <f>ROUND(D1278*B1278*8.314*(G1284-D1284)*(1/1000),3)</f>
        <v>0</v>
      </c>
      <c r="I1284" s="17">
        <f>ROUND(C1278*B1278*8.314*(G1284-D1284)*(1/1000),3)</f>
        <v>0</v>
      </c>
      <c r="J1284" s="17">
        <f>ROUND(B1278*8.314*(1/1000)*G1284*LN(F1284/C1284),1)</f>
        <v>26</v>
      </c>
      <c r="K1284" s="17">
        <f>J1284</f>
        <v>26</v>
      </c>
    </row>
    <row r="1285" spans="1:11">
      <c r="B1285" s="7"/>
      <c r="C1285" s="7"/>
      <c r="D1285" s="7"/>
      <c r="E1285" s="7"/>
      <c r="F1285" s="7"/>
      <c r="G1285" s="7"/>
      <c r="H1285" s="7"/>
      <c r="I1285" s="7"/>
      <c r="J1285" s="2"/>
      <c r="K1285" s="2"/>
    </row>
    <row r="1286" spans="1:11">
      <c r="A1286" s="3" t="s">
        <v>60</v>
      </c>
      <c r="B1286" s="1" t="s">
        <v>45</v>
      </c>
      <c r="C1286" s="1" t="s">
        <v>44</v>
      </c>
      <c r="D1286" s="6" t="s">
        <v>53</v>
      </c>
      <c r="E1286" s="1" t="s">
        <v>43</v>
      </c>
      <c r="F1286" s="5" t="s">
        <v>17</v>
      </c>
      <c r="G1286" s="6" t="s">
        <v>54</v>
      </c>
      <c r="H1286" s="15" t="s">
        <v>57</v>
      </c>
      <c r="I1286" s="15" t="s">
        <v>56</v>
      </c>
      <c r="J1286" s="18" t="s">
        <v>41</v>
      </c>
      <c r="K1286" s="18" t="s">
        <v>55</v>
      </c>
    </row>
    <row r="1287" spans="1:11">
      <c r="B1287" s="7">
        <f>E1278</f>
        <v>35</v>
      </c>
      <c r="C1287" s="7">
        <f>F1278</f>
        <v>0.05</v>
      </c>
      <c r="D1287" s="7">
        <f>ROUND((B1287*C1287*1000000/(B1278*83.14)),0)</f>
        <v>7016</v>
      </c>
      <c r="E1287" s="7">
        <f>G1278</f>
        <v>10</v>
      </c>
      <c r="F1287" s="12">
        <f>ROUND(C1278/D1278,1)</f>
        <v>1.7</v>
      </c>
      <c r="G1287" s="7">
        <f>ROUND(D1287*(E1287/B1287)*((B1287/E1287)^(1/F1287)),0)</f>
        <v>4189</v>
      </c>
      <c r="H1287" s="17">
        <f>ROUND(D1278*B1278*8.314*(G1287-D1287)*(1/1000),1)</f>
        <v>-105.8</v>
      </c>
      <c r="I1287" s="17">
        <f>ROUND(C1278*B1278*8.314*(G1287-D1287)*(1/1000),1)</f>
        <v>-176.3</v>
      </c>
      <c r="J1287" s="17">
        <f>-H1287</f>
        <v>105.8</v>
      </c>
      <c r="K1287" s="17">
        <v>0</v>
      </c>
    </row>
    <row r="1289" spans="1:11">
      <c r="A1289" s="8" t="s">
        <v>92</v>
      </c>
    </row>
    <row r="1290" spans="1:11">
      <c r="A1290" s="1" t="s">
        <v>0</v>
      </c>
      <c r="B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1:11">
      <c r="A1291" s="1" t="s">
        <v>1</v>
      </c>
      <c r="B1291" s="1" t="s">
        <v>2</v>
      </c>
      <c r="C1291" s="1" t="s">
        <v>3</v>
      </c>
      <c r="D1291" s="1" t="s">
        <v>4</v>
      </c>
      <c r="E1291" s="1" t="s">
        <v>28</v>
      </c>
      <c r="F1291" s="1" t="s">
        <v>5</v>
      </c>
      <c r="G1291" s="1" t="s">
        <v>27</v>
      </c>
      <c r="H1291" s="1" t="s">
        <v>6</v>
      </c>
      <c r="I1291" s="1"/>
      <c r="J1291" s="2"/>
      <c r="K1291" s="2"/>
    </row>
    <row r="1292" spans="1:11">
      <c r="B1292" s="1" t="s">
        <v>7</v>
      </c>
      <c r="C1292" s="7">
        <v>17</v>
      </c>
      <c r="D1292" s="7">
        <v>5</v>
      </c>
      <c r="E1292" s="7">
        <v>254</v>
      </c>
      <c r="F1292" s="7">
        <v>14</v>
      </c>
      <c r="G1292" s="7">
        <v>285</v>
      </c>
      <c r="H1292" s="7">
        <v>4.7</v>
      </c>
      <c r="I1292" s="2"/>
      <c r="J1292" s="2"/>
      <c r="K1292" s="2"/>
    </row>
    <row r="1293" spans="1:11">
      <c r="B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1:11">
      <c r="A1294" s="1" t="s">
        <v>8</v>
      </c>
      <c r="B1294" s="1" t="s">
        <v>28</v>
      </c>
      <c r="C1294" s="1" t="s">
        <v>28</v>
      </c>
      <c r="D1294" s="1" t="s">
        <v>29</v>
      </c>
      <c r="E1294" s="1" t="s">
        <v>30</v>
      </c>
      <c r="F1294" s="1" t="s">
        <v>31</v>
      </c>
      <c r="G1294" s="1" t="s">
        <v>32</v>
      </c>
      <c r="H1294" s="1" t="s">
        <v>62</v>
      </c>
      <c r="I1294" s="1" t="s">
        <v>63</v>
      </c>
      <c r="J1294" s="1" t="s">
        <v>33</v>
      </c>
      <c r="K1294" s="1" t="s">
        <v>34</v>
      </c>
    </row>
    <row r="1295" spans="1:11">
      <c r="B1295" s="2">
        <f>E1292</f>
        <v>254</v>
      </c>
      <c r="C1295" s="2">
        <v>247.26</v>
      </c>
      <c r="D1295" s="2">
        <v>1.864E-2</v>
      </c>
      <c r="E1295" s="2">
        <v>1.863</v>
      </c>
      <c r="F1295" s="2">
        <v>374.24</v>
      </c>
      <c r="G1295" s="2">
        <v>1115.7</v>
      </c>
      <c r="H1295" s="2">
        <v>375.09</v>
      </c>
      <c r="I1295" s="2">
        <v>1201</v>
      </c>
      <c r="J1295" s="2">
        <f>D1298*C1292</f>
        <v>0.31790000000000002</v>
      </c>
      <c r="K1295" s="2">
        <f>E1298*D1292</f>
        <v>9.0815000000000001</v>
      </c>
    </row>
    <row r="1296" spans="1:11">
      <c r="B1296" s="2"/>
      <c r="C1296" s="2">
        <v>261.64999999999998</v>
      </c>
      <c r="D1296" s="2">
        <v>1.8710000000000001E-2</v>
      </c>
      <c r="E1296" s="2">
        <v>1.7633000000000001</v>
      </c>
      <c r="F1296" s="2">
        <v>379.61</v>
      </c>
      <c r="G1296" s="2">
        <v>1116.2</v>
      </c>
      <c r="H1296" s="2">
        <v>380.52</v>
      </c>
      <c r="I1296" s="2">
        <v>1201.5999999999999</v>
      </c>
      <c r="J1296" s="2"/>
      <c r="K1296" s="2"/>
    </row>
    <row r="1297" spans="1:11">
      <c r="B1297" s="2"/>
      <c r="C1297" s="2">
        <f t="shared" ref="C1297:I1297" si="39">C1295-C1296</f>
        <v>-14.389999999999986</v>
      </c>
      <c r="D1297" s="2">
        <f t="shared" si="39"/>
        <v>-7.0000000000000617E-5</v>
      </c>
      <c r="E1297" s="2">
        <f t="shared" si="39"/>
        <v>9.96999999999999E-2</v>
      </c>
      <c r="F1297" s="2">
        <f t="shared" si="39"/>
        <v>-5.3700000000000045</v>
      </c>
      <c r="G1297" s="2">
        <f t="shared" si="39"/>
        <v>-0.5</v>
      </c>
      <c r="H1297" s="2">
        <f t="shared" si="39"/>
        <v>-5.4300000000000068</v>
      </c>
      <c r="I1297" s="2">
        <f t="shared" si="39"/>
        <v>-0.59999999999990905</v>
      </c>
      <c r="J1297" s="2"/>
      <c r="K1297" s="2"/>
    </row>
    <row r="1298" spans="1:11">
      <c r="B1298" s="2"/>
      <c r="C1298" s="2"/>
      <c r="D1298" s="2">
        <f>ROUND(D1295+(D1297/C1297)*(B1295-C1295),4)</f>
        <v>1.8700000000000001E-2</v>
      </c>
      <c r="E1298" s="2">
        <f>ROUND(E1295+(E1297/C1297)*(B1295-C1295),4)</f>
        <v>1.8163</v>
      </c>
      <c r="F1298" s="2">
        <f>ROUND(F1295+(F1297/C1297)*(B1295-C1295),2)</f>
        <v>376.76</v>
      </c>
      <c r="G1298" s="2">
        <f>ROUND(G1295+(G1297/C1297)*(B1295-C1295),1)</f>
        <v>1115.9000000000001</v>
      </c>
      <c r="H1298" s="2">
        <f>ROUND(H1295+(H1297/C1297)*(B1295-C1295),1)</f>
        <v>377.6</v>
      </c>
      <c r="I1298" s="2">
        <f>ROUND(I1295+(I1297/C1297)*(B1295-C1295),1)</f>
        <v>1201.3</v>
      </c>
      <c r="J1298" s="2"/>
      <c r="K1298" s="2"/>
    </row>
    <row r="1299" spans="1:11"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1:11">
      <c r="B1300" s="1" t="s">
        <v>35</v>
      </c>
      <c r="C1300" s="1" t="s">
        <v>36</v>
      </c>
      <c r="D1300" s="1" t="s">
        <v>9</v>
      </c>
      <c r="E1300" s="1" t="s">
        <v>37</v>
      </c>
      <c r="F1300" s="1" t="s">
        <v>38</v>
      </c>
      <c r="G1300" s="1" t="s">
        <v>10</v>
      </c>
      <c r="H1300" s="1" t="s">
        <v>39</v>
      </c>
      <c r="I1300" s="1" t="s">
        <v>40</v>
      </c>
      <c r="J1300" s="21" t="str">
        <f>IF(I1301&gt;H1298,IF(I1301&lt;I1298,"vapor saturado","vapor recalentado"),"vapor saturado")</f>
        <v>vapor recalentado</v>
      </c>
      <c r="K1300" s="22"/>
    </row>
    <row r="1301" spans="1:11">
      <c r="B1301" s="2">
        <f>J1295+K1295</f>
        <v>9.3994</v>
      </c>
      <c r="C1301" s="2">
        <f>H1292*B1301</f>
        <v>44.17718</v>
      </c>
      <c r="D1301" s="2">
        <f>ROUND((D1292/(C1292+D1292)),4)</f>
        <v>0.2273</v>
      </c>
      <c r="E1301" s="2">
        <f>ROUND((1-D1301)*F1298+G1298*D1301,2)</f>
        <v>544.77</v>
      </c>
      <c r="F1301" s="2">
        <f>ROUND((C1301/(C1292+D1292+F1292)),4)</f>
        <v>1.2271000000000001</v>
      </c>
      <c r="G1301" s="2">
        <f>ROUND(((F1301-D1298)/(E1298-D1298)),4)</f>
        <v>0.67220000000000002</v>
      </c>
      <c r="H1301" s="2">
        <f>ROUND((1-G1301)*F1298+G1298*G1301,2)</f>
        <v>873.61</v>
      </c>
      <c r="I1301" s="2">
        <f>ROUND((((C1292+D1292)/F1292)*(H1301-E1301)+H1301),1)</f>
        <v>1390.4</v>
      </c>
      <c r="K1301" s="4"/>
    </row>
    <row r="1302" spans="1:11">
      <c r="B1302" s="2"/>
      <c r="C1302" s="2"/>
      <c r="D1302" s="2"/>
      <c r="E1302" s="2"/>
      <c r="F1302" s="2"/>
      <c r="G1302" s="2"/>
      <c r="H1302" s="2"/>
      <c r="I1302" s="4"/>
      <c r="J1302" s="2"/>
      <c r="K1302" s="2"/>
    </row>
    <row r="1303" spans="1:11">
      <c r="B1303" s="1" t="s">
        <v>11</v>
      </c>
      <c r="C1303" s="1" t="s">
        <v>11</v>
      </c>
      <c r="D1303" s="1" t="s">
        <v>12</v>
      </c>
      <c r="E1303" s="18" t="s">
        <v>12</v>
      </c>
      <c r="F1303" s="18" t="s">
        <v>13</v>
      </c>
      <c r="G1303" s="18" t="s">
        <v>14</v>
      </c>
      <c r="H1303" s="1"/>
      <c r="I1303" s="1"/>
      <c r="J1303" s="2"/>
      <c r="K1303" s="2"/>
    </row>
    <row r="1304" spans="1:11">
      <c r="B1304" s="2">
        <f>I1301</f>
        <v>1390.4</v>
      </c>
      <c r="C1304" s="2">
        <v>1579.9</v>
      </c>
      <c r="D1304" s="2">
        <v>1100</v>
      </c>
      <c r="E1304" s="17">
        <f>D1307</f>
        <v>748</v>
      </c>
      <c r="F1304" s="17">
        <f>ROUND((E1304-32)/1.8,0)</f>
        <v>398</v>
      </c>
      <c r="G1304" s="17">
        <f>ROUND(F1304+273.15,0)</f>
        <v>671</v>
      </c>
      <c r="H1304" s="2"/>
      <c r="I1304" s="2"/>
      <c r="J1304" s="2"/>
      <c r="K1304" s="2"/>
    </row>
    <row r="1305" spans="1:11">
      <c r="B1305" s="2"/>
      <c r="C1305" s="2">
        <v>1633.8</v>
      </c>
      <c r="D1305" s="2">
        <v>1200</v>
      </c>
      <c r="E1305" s="2"/>
      <c r="F1305" s="2"/>
      <c r="G1305" s="2"/>
      <c r="H1305" s="2"/>
      <c r="I1305" s="2"/>
      <c r="J1305" s="2"/>
      <c r="K1305" s="2"/>
    </row>
    <row r="1306" spans="1:11">
      <c r="B1306" s="2"/>
      <c r="C1306" s="2">
        <f>C1304-C1305</f>
        <v>-53.899999999999864</v>
      </c>
      <c r="D1306" s="2">
        <f>D1304-D1305</f>
        <v>-100</v>
      </c>
      <c r="E1306" s="2"/>
      <c r="F1306" s="2"/>
      <c r="G1306" s="2"/>
      <c r="H1306" s="2"/>
      <c r="I1306" s="2"/>
      <c r="J1306" s="2"/>
      <c r="K1306" s="2"/>
    </row>
    <row r="1307" spans="1:11">
      <c r="B1307" s="2"/>
      <c r="C1307" s="2"/>
      <c r="D1307" s="2">
        <f>ROUND(D1304+(D1306/C1306)*(B1304-C1304),0)</f>
        <v>748</v>
      </c>
      <c r="E1307" s="2"/>
      <c r="F1307" s="2"/>
      <c r="G1307" s="2"/>
      <c r="H1307" s="2"/>
      <c r="I1307" s="2"/>
      <c r="J1307" s="2"/>
      <c r="K1307" s="2"/>
    </row>
    <row r="1308" spans="1:11">
      <c r="B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1:11">
      <c r="A1309" s="1" t="s">
        <v>15</v>
      </c>
      <c r="B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1:11">
      <c r="A1310" s="3" t="s">
        <v>1</v>
      </c>
      <c r="B1310" s="6" t="s">
        <v>46</v>
      </c>
      <c r="C1310" s="9" t="s">
        <v>47</v>
      </c>
      <c r="D1310" s="9" t="s">
        <v>48</v>
      </c>
      <c r="E1310" s="1" t="s">
        <v>45</v>
      </c>
      <c r="F1310" s="1" t="s">
        <v>44</v>
      </c>
      <c r="G1310" s="1" t="s">
        <v>43</v>
      </c>
      <c r="H1310" s="14" t="s">
        <v>49</v>
      </c>
      <c r="I1310" s="14" t="s">
        <v>49</v>
      </c>
      <c r="J1310" s="14" t="s">
        <v>52</v>
      </c>
      <c r="K1310" s="2"/>
    </row>
    <row r="1311" spans="1:11">
      <c r="B1311" s="20">
        <v>5</v>
      </c>
      <c r="C1311" s="11">
        <v>3.5</v>
      </c>
      <c r="D1311" s="11">
        <v>2.5</v>
      </c>
      <c r="E1311" s="7">
        <v>15</v>
      </c>
      <c r="F1311" s="12">
        <v>0.09</v>
      </c>
      <c r="G1311" s="7">
        <v>2</v>
      </c>
      <c r="H1311" s="13" t="s">
        <v>50</v>
      </c>
      <c r="I1311" s="13" t="s">
        <v>51</v>
      </c>
      <c r="J1311" s="13" t="s">
        <v>16</v>
      </c>
      <c r="K1311" s="2"/>
    </row>
    <row r="1312" spans="1:11">
      <c r="B1312" s="7"/>
      <c r="C1312" s="7"/>
      <c r="D1312" s="7"/>
      <c r="E1312" s="7"/>
      <c r="F1312" s="10"/>
      <c r="G1312" s="7"/>
      <c r="H1312" s="10"/>
      <c r="I1312" s="7"/>
      <c r="J1312" s="2"/>
      <c r="K1312" s="2"/>
    </row>
    <row r="1313" spans="1:11">
      <c r="A1313" s="3" t="s">
        <v>58</v>
      </c>
      <c r="B1313" s="1" t="s">
        <v>45</v>
      </c>
      <c r="C1313" s="1" t="s">
        <v>44</v>
      </c>
      <c r="D1313" s="6" t="s">
        <v>53</v>
      </c>
      <c r="E1313" s="1" t="s">
        <v>43</v>
      </c>
      <c r="F1313" s="1" t="s">
        <v>42</v>
      </c>
      <c r="G1313" s="6" t="s">
        <v>54</v>
      </c>
      <c r="H1313" s="15" t="s">
        <v>57</v>
      </c>
      <c r="I1313" s="15" t="s">
        <v>56</v>
      </c>
      <c r="J1313" s="18" t="s">
        <v>41</v>
      </c>
      <c r="K1313" s="18" t="s">
        <v>55</v>
      </c>
    </row>
    <row r="1314" spans="1:11">
      <c r="B1314" s="7">
        <f>E1311</f>
        <v>15</v>
      </c>
      <c r="C1314" s="7">
        <f>F1311</f>
        <v>0.09</v>
      </c>
      <c r="D1314" s="7">
        <f>ROUND((B1314*C1314*1000000/(B1311*83.14)),0)</f>
        <v>3248</v>
      </c>
      <c r="E1314" s="7">
        <f>G1311</f>
        <v>2</v>
      </c>
      <c r="F1314" s="12">
        <f>C1314</f>
        <v>0.09</v>
      </c>
      <c r="G1314" s="7">
        <f>ROUND((E1314*F1314*1000000/(B1311*83.14)),0)</f>
        <v>433</v>
      </c>
      <c r="H1314" s="16">
        <f>ROUND(D1311*B1311*8.314*(G1314-D1314)*(1/1000),1)</f>
        <v>-292.5</v>
      </c>
      <c r="I1314" s="17">
        <f>ROUND(C1311*B1311*8.314*(G1314-D1314)*(1/1000),1)</f>
        <v>-409.6</v>
      </c>
      <c r="J1314" s="17">
        <v>0</v>
      </c>
      <c r="K1314" s="17">
        <f>H1314</f>
        <v>-292.5</v>
      </c>
    </row>
    <row r="1315" spans="1:11">
      <c r="B1315" s="7"/>
      <c r="C1315" s="7"/>
      <c r="D1315" s="7"/>
      <c r="E1315" s="7"/>
      <c r="F1315" s="10"/>
      <c r="G1315" s="7"/>
      <c r="H1315" s="10"/>
      <c r="I1315" s="7"/>
      <c r="J1315" s="2"/>
      <c r="K1315" s="2"/>
    </row>
    <row r="1316" spans="1:11">
      <c r="A1316" s="3" t="s">
        <v>59</v>
      </c>
      <c r="B1316" s="1" t="s">
        <v>45</v>
      </c>
      <c r="C1316" s="1" t="s">
        <v>44</v>
      </c>
      <c r="D1316" s="6" t="s">
        <v>53</v>
      </c>
      <c r="E1316" s="1" t="s">
        <v>43</v>
      </c>
      <c r="F1316" s="1" t="s">
        <v>42</v>
      </c>
      <c r="G1316" s="6" t="s">
        <v>54</v>
      </c>
      <c r="H1316" s="15" t="s">
        <v>57</v>
      </c>
      <c r="I1316" s="15" t="s">
        <v>56</v>
      </c>
      <c r="J1316" s="18" t="s">
        <v>41</v>
      </c>
      <c r="K1316" s="18" t="s">
        <v>55</v>
      </c>
    </row>
    <row r="1317" spans="1:11">
      <c r="B1317" s="7">
        <f>E1311</f>
        <v>15</v>
      </c>
      <c r="C1317" s="7">
        <f>F1311</f>
        <v>0.09</v>
      </c>
      <c r="D1317" s="7">
        <f>ROUND((B1317*C1317*1000000/(B1311*83.14)),0)</f>
        <v>3248</v>
      </c>
      <c r="E1317" s="7">
        <f>G1311</f>
        <v>2</v>
      </c>
      <c r="F1317" s="12">
        <f>ROUND((83.14*G1317/E1317)*(1/1000000),3)</f>
        <v>0.13500000000000001</v>
      </c>
      <c r="G1317" s="7">
        <f>D1317</f>
        <v>3248</v>
      </c>
      <c r="H1317" s="17">
        <f>ROUND(D1311*B1311*8.314*(G1317-D1317)*(1/1000),3)</f>
        <v>0</v>
      </c>
      <c r="I1317" s="17">
        <f>ROUND(C1311*B1311*8.314*(G1317-D1317)*(1/1000),3)</f>
        <v>0</v>
      </c>
      <c r="J1317" s="17">
        <f>ROUND(B1311*8.314*(1/1000)*G1317*LN(F1317/C1317),1)</f>
        <v>54.7</v>
      </c>
      <c r="K1317" s="17">
        <f>J1317</f>
        <v>54.7</v>
      </c>
    </row>
    <row r="1318" spans="1:11">
      <c r="B1318" s="7"/>
      <c r="C1318" s="7"/>
      <c r="D1318" s="7"/>
      <c r="E1318" s="7"/>
      <c r="F1318" s="7"/>
      <c r="G1318" s="7"/>
      <c r="H1318" s="7"/>
      <c r="I1318" s="7"/>
      <c r="J1318" s="2"/>
      <c r="K1318" s="2"/>
    </row>
    <row r="1319" spans="1:11">
      <c r="A1319" s="3" t="s">
        <v>60</v>
      </c>
      <c r="B1319" s="1" t="s">
        <v>45</v>
      </c>
      <c r="C1319" s="1" t="s">
        <v>44</v>
      </c>
      <c r="D1319" s="6" t="s">
        <v>53</v>
      </c>
      <c r="E1319" s="1" t="s">
        <v>43</v>
      </c>
      <c r="F1319" s="5" t="s">
        <v>17</v>
      </c>
      <c r="G1319" s="6" t="s">
        <v>54</v>
      </c>
      <c r="H1319" s="15" t="s">
        <v>57</v>
      </c>
      <c r="I1319" s="15" t="s">
        <v>56</v>
      </c>
      <c r="J1319" s="18" t="s">
        <v>41</v>
      </c>
      <c r="K1319" s="18" t="s">
        <v>55</v>
      </c>
    </row>
    <row r="1320" spans="1:11">
      <c r="B1320" s="7">
        <f>E1311</f>
        <v>15</v>
      </c>
      <c r="C1320" s="7">
        <f>F1311</f>
        <v>0.09</v>
      </c>
      <c r="D1320" s="7">
        <f>ROUND((B1320*C1320*1000000/(B1311*83.14)),0)</f>
        <v>3248</v>
      </c>
      <c r="E1320" s="7">
        <f>G1311</f>
        <v>2</v>
      </c>
      <c r="F1320" s="12">
        <f>ROUND(C1311/D1311,1)</f>
        <v>1.4</v>
      </c>
      <c r="G1320" s="7">
        <f>ROUND(D1320*(E1320/B1320)*((B1320/E1320)^(1/F1320)),0)</f>
        <v>1826</v>
      </c>
      <c r="H1320" s="17">
        <f>ROUND(D1311*B1311*8.314*(G1320-D1320)*(1/1000),1)</f>
        <v>-147.80000000000001</v>
      </c>
      <c r="I1320" s="17">
        <f>ROUND(C1311*B1311*8.314*(G1320-D1320)*(1/1000),1)</f>
        <v>-206.9</v>
      </c>
      <c r="J1320" s="17">
        <f>-H1320</f>
        <v>147.80000000000001</v>
      </c>
      <c r="K1320" s="17">
        <v>0</v>
      </c>
    </row>
    <row r="1322" spans="1:11">
      <c r="A1322" s="8" t="s">
        <v>93</v>
      </c>
    </row>
    <row r="1323" spans="1:11">
      <c r="A1323" s="1" t="s">
        <v>0</v>
      </c>
      <c r="B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1:11">
      <c r="A1324" s="1" t="s">
        <v>1</v>
      </c>
      <c r="B1324" s="1" t="s">
        <v>2</v>
      </c>
      <c r="C1324" s="1" t="s">
        <v>3</v>
      </c>
      <c r="D1324" s="1" t="s">
        <v>4</v>
      </c>
      <c r="E1324" s="1" t="s">
        <v>28</v>
      </c>
      <c r="F1324" s="1" t="s">
        <v>5</v>
      </c>
      <c r="G1324" s="1" t="s">
        <v>27</v>
      </c>
      <c r="H1324" s="1" t="s">
        <v>6</v>
      </c>
      <c r="I1324" s="1"/>
      <c r="J1324" s="2"/>
      <c r="K1324" s="2"/>
    </row>
    <row r="1325" spans="1:11">
      <c r="B1325" s="1" t="s">
        <v>7</v>
      </c>
      <c r="C1325" s="7">
        <v>17</v>
      </c>
      <c r="D1325" s="7">
        <v>4.5</v>
      </c>
      <c r="E1325" s="7">
        <v>254</v>
      </c>
      <c r="F1325" s="7">
        <v>14</v>
      </c>
      <c r="G1325" s="7">
        <v>285</v>
      </c>
      <c r="H1325" s="7">
        <v>4.7</v>
      </c>
      <c r="I1325" s="2"/>
      <c r="J1325" s="2"/>
      <c r="K1325" s="2"/>
    </row>
    <row r="1326" spans="1:11">
      <c r="B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1:11">
      <c r="A1327" s="1" t="s">
        <v>8</v>
      </c>
      <c r="B1327" s="1" t="s">
        <v>28</v>
      </c>
      <c r="C1327" s="1" t="s">
        <v>28</v>
      </c>
      <c r="D1327" s="1" t="s">
        <v>29</v>
      </c>
      <c r="E1327" s="1" t="s">
        <v>30</v>
      </c>
      <c r="F1327" s="1" t="s">
        <v>31</v>
      </c>
      <c r="G1327" s="1" t="s">
        <v>32</v>
      </c>
      <c r="H1327" s="1" t="s">
        <v>62</v>
      </c>
      <c r="I1327" s="1" t="s">
        <v>63</v>
      </c>
      <c r="J1327" s="1" t="s">
        <v>33</v>
      </c>
      <c r="K1327" s="1" t="s">
        <v>34</v>
      </c>
    </row>
    <row r="1328" spans="1:11">
      <c r="B1328" s="2">
        <f>E1325</f>
        <v>254</v>
      </c>
      <c r="C1328" s="2">
        <v>247.26</v>
      </c>
      <c r="D1328" s="2">
        <v>1.864E-2</v>
      </c>
      <c r="E1328" s="2">
        <v>1.863</v>
      </c>
      <c r="F1328" s="2">
        <v>374.24</v>
      </c>
      <c r="G1328" s="2">
        <v>1115.7</v>
      </c>
      <c r="H1328" s="2">
        <v>375.09</v>
      </c>
      <c r="I1328" s="2">
        <v>1201</v>
      </c>
      <c r="J1328" s="2">
        <f>D1331*C1325</f>
        <v>0.31790000000000002</v>
      </c>
      <c r="K1328" s="2">
        <f>E1331*D1325</f>
        <v>8.1733499999999992</v>
      </c>
    </row>
    <row r="1329" spans="1:11">
      <c r="B1329" s="2"/>
      <c r="C1329" s="2">
        <v>261.64999999999998</v>
      </c>
      <c r="D1329" s="2">
        <v>1.8710000000000001E-2</v>
      </c>
      <c r="E1329" s="2">
        <v>1.7633000000000001</v>
      </c>
      <c r="F1329" s="2">
        <v>379.61</v>
      </c>
      <c r="G1329" s="2">
        <v>1116.2</v>
      </c>
      <c r="H1329" s="2">
        <v>380.52</v>
      </c>
      <c r="I1329" s="2">
        <v>1201.5999999999999</v>
      </c>
      <c r="J1329" s="2"/>
      <c r="K1329" s="2"/>
    </row>
    <row r="1330" spans="1:11">
      <c r="B1330" s="2"/>
      <c r="C1330" s="2">
        <f t="shared" ref="C1330:I1330" si="40">C1328-C1329</f>
        <v>-14.389999999999986</v>
      </c>
      <c r="D1330" s="2">
        <f t="shared" si="40"/>
        <v>-7.0000000000000617E-5</v>
      </c>
      <c r="E1330" s="2">
        <f t="shared" si="40"/>
        <v>9.96999999999999E-2</v>
      </c>
      <c r="F1330" s="2">
        <f t="shared" si="40"/>
        <v>-5.3700000000000045</v>
      </c>
      <c r="G1330" s="2">
        <f t="shared" si="40"/>
        <v>-0.5</v>
      </c>
      <c r="H1330" s="2">
        <f t="shared" si="40"/>
        <v>-5.4300000000000068</v>
      </c>
      <c r="I1330" s="2">
        <f t="shared" si="40"/>
        <v>-0.59999999999990905</v>
      </c>
      <c r="J1330" s="2"/>
      <c r="K1330" s="2"/>
    </row>
    <row r="1331" spans="1:11">
      <c r="B1331" s="2"/>
      <c r="C1331" s="2"/>
      <c r="D1331" s="2">
        <f>ROUND(D1328+(D1330/C1330)*(B1328-C1328),4)</f>
        <v>1.8700000000000001E-2</v>
      </c>
      <c r="E1331" s="2">
        <f>ROUND(E1328+(E1330/C1330)*(B1328-C1328),4)</f>
        <v>1.8163</v>
      </c>
      <c r="F1331" s="2">
        <f>ROUND(F1328+(F1330/C1330)*(B1328-C1328),2)</f>
        <v>376.76</v>
      </c>
      <c r="G1331" s="2">
        <f>ROUND(G1328+(G1330/C1330)*(B1328-C1328),1)</f>
        <v>1115.9000000000001</v>
      </c>
      <c r="H1331" s="2">
        <f>ROUND(H1328+(H1330/C1330)*(B1328-C1328),1)</f>
        <v>377.6</v>
      </c>
      <c r="I1331" s="2">
        <f>ROUND(I1328+(I1330/C1330)*(B1328-C1328),1)</f>
        <v>1201.3</v>
      </c>
      <c r="J1331" s="2"/>
      <c r="K1331" s="2"/>
    </row>
    <row r="1332" spans="1:11">
      <c r="B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1:11">
      <c r="B1333" s="1" t="s">
        <v>35</v>
      </c>
      <c r="C1333" s="1" t="s">
        <v>36</v>
      </c>
      <c r="D1333" s="1" t="s">
        <v>9</v>
      </c>
      <c r="E1333" s="1" t="s">
        <v>37</v>
      </c>
      <c r="F1333" s="1" t="s">
        <v>38</v>
      </c>
      <c r="G1333" s="1" t="s">
        <v>10</v>
      </c>
      <c r="H1333" s="1" t="s">
        <v>39</v>
      </c>
      <c r="I1333" s="1" t="s">
        <v>40</v>
      </c>
      <c r="J1333" s="21" t="str">
        <f>IF(I1334&gt;H1331,IF(I1334&lt;I1331,"vapor saturado","vapor recalentado"),"vapor saturado")</f>
        <v>vapor recalentado</v>
      </c>
      <c r="K1333" s="22"/>
    </row>
    <row r="1334" spans="1:11">
      <c r="B1334" s="2">
        <f>J1328+K1328</f>
        <v>8.4912499999999991</v>
      </c>
      <c r="C1334" s="2">
        <f>H1325*B1334</f>
        <v>39.908874999999995</v>
      </c>
      <c r="D1334" s="2">
        <f>ROUND((D1325/(C1325+D1325)),4)</f>
        <v>0.20930000000000001</v>
      </c>
      <c r="E1334" s="2">
        <f>ROUND((1-D1334)*F1331+G1331*D1334,2)</f>
        <v>531.46</v>
      </c>
      <c r="F1334" s="2">
        <f>ROUND((C1334/(C1325+D1325+F1325)),4)</f>
        <v>1.1242000000000001</v>
      </c>
      <c r="G1334" s="2">
        <f>ROUND(((F1334-D1331)/(E1331-D1331)),4)</f>
        <v>0.61499999999999999</v>
      </c>
      <c r="H1334" s="2">
        <f>ROUND((1-G1334)*F1331+G1331*G1334,2)</f>
        <v>831.33</v>
      </c>
      <c r="I1334" s="2">
        <f>ROUND((((C1325+D1325)/F1325)*(H1334-E1334)+H1334),1)</f>
        <v>1291.8</v>
      </c>
      <c r="K1334" s="4"/>
    </row>
    <row r="1335" spans="1:11">
      <c r="B1335" s="2"/>
      <c r="C1335" s="2"/>
      <c r="D1335" s="2"/>
      <c r="E1335" s="2"/>
      <c r="F1335" s="2"/>
      <c r="G1335" s="2"/>
      <c r="H1335" s="2"/>
      <c r="I1335" s="4"/>
      <c r="J1335" s="2"/>
      <c r="K1335" s="2"/>
    </row>
    <row r="1336" spans="1:11">
      <c r="B1336" s="1" t="s">
        <v>11</v>
      </c>
      <c r="C1336" s="1" t="s">
        <v>11</v>
      </c>
      <c r="D1336" s="1" t="s">
        <v>12</v>
      </c>
      <c r="E1336" s="18" t="s">
        <v>12</v>
      </c>
      <c r="F1336" s="18" t="s">
        <v>13</v>
      </c>
      <c r="G1336" s="18" t="s">
        <v>14</v>
      </c>
      <c r="H1336" s="1"/>
      <c r="I1336" s="1"/>
      <c r="J1336" s="2"/>
      <c r="K1336" s="2"/>
    </row>
    <row r="1337" spans="1:11">
      <c r="B1337" s="2">
        <f>I1334</f>
        <v>1291.8</v>
      </c>
      <c r="C1337" s="2">
        <v>1288.5999999999999</v>
      </c>
      <c r="D1337" s="2">
        <v>550</v>
      </c>
      <c r="E1337" s="17">
        <f>D1340</f>
        <v>556</v>
      </c>
      <c r="F1337" s="17">
        <f>ROUND((E1337-32)/1.8,0)</f>
        <v>291</v>
      </c>
      <c r="G1337" s="17">
        <f>ROUND(F1337+273.15,0)</f>
        <v>564</v>
      </c>
      <c r="H1337" s="2"/>
      <c r="I1337" s="2"/>
      <c r="J1337" s="2"/>
      <c r="K1337" s="2"/>
    </row>
    <row r="1338" spans="1:11">
      <c r="B1338" s="2"/>
      <c r="C1338" s="2">
        <v>1316.4</v>
      </c>
      <c r="D1338" s="2">
        <v>600</v>
      </c>
      <c r="E1338" s="2"/>
      <c r="F1338" s="2"/>
      <c r="G1338" s="2"/>
      <c r="H1338" s="2"/>
      <c r="I1338" s="2"/>
      <c r="J1338" s="2"/>
      <c r="K1338" s="2"/>
    </row>
    <row r="1339" spans="1:11">
      <c r="B1339" s="2"/>
      <c r="C1339" s="2">
        <f>C1337-C1338</f>
        <v>-27.800000000000182</v>
      </c>
      <c r="D1339" s="2">
        <f>D1337-D1338</f>
        <v>-50</v>
      </c>
      <c r="E1339" s="2"/>
      <c r="F1339" s="2"/>
      <c r="G1339" s="2"/>
      <c r="H1339" s="2"/>
      <c r="I1339" s="2"/>
      <c r="J1339" s="2"/>
      <c r="K1339" s="2"/>
    </row>
    <row r="1340" spans="1:11">
      <c r="B1340" s="2"/>
      <c r="C1340" s="2"/>
      <c r="D1340" s="2">
        <f>ROUND(D1337+(D1339/C1339)*(B1337-C1337),0)</f>
        <v>556</v>
      </c>
      <c r="E1340" s="2"/>
      <c r="F1340" s="2"/>
      <c r="G1340" s="2"/>
      <c r="H1340" s="2"/>
      <c r="I1340" s="2"/>
      <c r="J1340" s="2"/>
      <c r="K1340" s="2"/>
    </row>
    <row r="1341" spans="1:11">
      <c r="B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1:11">
      <c r="A1342" s="1" t="s">
        <v>15</v>
      </c>
      <c r="B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1:11">
      <c r="A1343" s="3" t="s">
        <v>1</v>
      </c>
      <c r="B1343" s="6" t="s">
        <v>46</v>
      </c>
      <c r="C1343" s="9" t="s">
        <v>47</v>
      </c>
      <c r="D1343" s="9" t="s">
        <v>48</v>
      </c>
      <c r="E1343" s="1" t="s">
        <v>45</v>
      </c>
      <c r="F1343" s="1" t="s">
        <v>44</v>
      </c>
      <c r="G1343" s="1" t="s">
        <v>43</v>
      </c>
      <c r="H1343" s="14" t="s">
        <v>49</v>
      </c>
      <c r="I1343" s="14" t="s">
        <v>49</v>
      </c>
      <c r="J1343" s="14" t="s">
        <v>52</v>
      </c>
      <c r="K1343" s="2"/>
    </row>
    <row r="1344" spans="1:11">
      <c r="B1344" s="20">
        <v>5</v>
      </c>
      <c r="C1344" s="11">
        <v>2.5</v>
      </c>
      <c r="D1344" s="11">
        <v>1.5</v>
      </c>
      <c r="E1344" s="7">
        <v>45</v>
      </c>
      <c r="F1344" s="12">
        <v>0.09</v>
      </c>
      <c r="G1344" s="7">
        <v>10</v>
      </c>
      <c r="H1344" s="13" t="s">
        <v>50</v>
      </c>
      <c r="I1344" s="13" t="s">
        <v>51</v>
      </c>
      <c r="J1344" s="13" t="s">
        <v>16</v>
      </c>
      <c r="K1344" s="2"/>
    </row>
    <row r="1345" spans="1:11">
      <c r="B1345" s="7"/>
      <c r="C1345" s="7"/>
      <c r="D1345" s="7"/>
      <c r="E1345" s="7"/>
      <c r="F1345" s="10"/>
      <c r="G1345" s="7"/>
      <c r="H1345" s="10"/>
      <c r="I1345" s="7"/>
      <c r="J1345" s="2"/>
      <c r="K1345" s="2"/>
    </row>
    <row r="1346" spans="1:11">
      <c r="A1346" s="3" t="s">
        <v>58</v>
      </c>
      <c r="B1346" s="1" t="s">
        <v>45</v>
      </c>
      <c r="C1346" s="1" t="s">
        <v>44</v>
      </c>
      <c r="D1346" s="6" t="s">
        <v>53</v>
      </c>
      <c r="E1346" s="1" t="s">
        <v>43</v>
      </c>
      <c r="F1346" s="1" t="s">
        <v>42</v>
      </c>
      <c r="G1346" s="6" t="s">
        <v>54</v>
      </c>
      <c r="H1346" s="15" t="s">
        <v>57</v>
      </c>
      <c r="I1346" s="15" t="s">
        <v>56</v>
      </c>
      <c r="J1346" s="18" t="s">
        <v>41</v>
      </c>
      <c r="K1346" s="18" t="s">
        <v>55</v>
      </c>
    </row>
    <row r="1347" spans="1:11">
      <c r="B1347" s="7">
        <f>E1344</f>
        <v>45</v>
      </c>
      <c r="C1347" s="7">
        <f>F1344</f>
        <v>0.09</v>
      </c>
      <c r="D1347" s="7">
        <f>ROUND((B1347*C1347*1000000/(B1344*83.14)),0)</f>
        <v>9743</v>
      </c>
      <c r="E1347" s="7">
        <f>G1344</f>
        <v>10</v>
      </c>
      <c r="F1347" s="12">
        <f>C1347</f>
        <v>0.09</v>
      </c>
      <c r="G1347" s="7">
        <f>ROUND((E1347*F1347*1000000/(B1344*83.14)),0)</f>
        <v>2165</v>
      </c>
      <c r="H1347" s="16">
        <f>ROUND(D1344*B1344*8.314*(G1347-D1347)*(1/1000),1)</f>
        <v>-472.5</v>
      </c>
      <c r="I1347" s="17">
        <f>ROUND(C1344*B1344*8.314*(G1347-D1347)*(1/1000),1)</f>
        <v>-787.5</v>
      </c>
      <c r="J1347" s="17">
        <v>0</v>
      </c>
      <c r="K1347" s="17">
        <f>H1347</f>
        <v>-472.5</v>
      </c>
    </row>
    <row r="1348" spans="1:11">
      <c r="B1348" s="7"/>
      <c r="C1348" s="7"/>
      <c r="D1348" s="7"/>
      <c r="E1348" s="7"/>
      <c r="F1348" s="10"/>
      <c r="G1348" s="7"/>
      <c r="H1348" s="10"/>
      <c r="I1348" s="7"/>
      <c r="J1348" s="2"/>
      <c r="K1348" s="2"/>
    </row>
    <row r="1349" spans="1:11">
      <c r="A1349" s="3" t="s">
        <v>59</v>
      </c>
      <c r="B1349" s="1" t="s">
        <v>45</v>
      </c>
      <c r="C1349" s="1" t="s">
        <v>44</v>
      </c>
      <c r="D1349" s="6" t="s">
        <v>53</v>
      </c>
      <c r="E1349" s="1" t="s">
        <v>43</v>
      </c>
      <c r="F1349" s="1" t="s">
        <v>42</v>
      </c>
      <c r="G1349" s="6" t="s">
        <v>54</v>
      </c>
      <c r="H1349" s="15" t="s">
        <v>57</v>
      </c>
      <c r="I1349" s="15" t="s">
        <v>56</v>
      </c>
      <c r="J1349" s="18" t="s">
        <v>41</v>
      </c>
      <c r="K1349" s="18" t="s">
        <v>55</v>
      </c>
    </row>
    <row r="1350" spans="1:11">
      <c r="B1350" s="7">
        <f>E1344</f>
        <v>45</v>
      </c>
      <c r="C1350" s="7">
        <f>F1344</f>
        <v>0.09</v>
      </c>
      <c r="D1350" s="7">
        <f>ROUND((B1350*C1350*1000000/(B1344*83.14)),0)</f>
        <v>9743</v>
      </c>
      <c r="E1350" s="7">
        <f>G1344</f>
        <v>10</v>
      </c>
      <c r="F1350" s="12">
        <f>ROUND((83.14*G1350/E1350)*(1/1000000),3)</f>
        <v>8.1000000000000003E-2</v>
      </c>
      <c r="G1350" s="7">
        <f>D1350</f>
        <v>9743</v>
      </c>
      <c r="H1350" s="17">
        <f>ROUND(D1344*B1344*8.314*(G1350-D1350)*(1/1000),3)</f>
        <v>0</v>
      </c>
      <c r="I1350" s="17">
        <f>ROUND(C1344*B1344*8.314*(G1350-D1350)*(1/1000),3)</f>
        <v>0</v>
      </c>
      <c r="J1350" s="17">
        <f>ROUND(B1344*8.314*(1/1000)*G1350*LN(F1350/C1350),1)</f>
        <v>-42.7</v>
      </c>
      <c r="K1350" s="17">
        <f>J1350</f>
        <v>-42.7</v>
      </c>
    </row>
    <row r="1351" spans="1:11">
      <c r="B1351" s="7"/>
      <c r="C1351" s="7"/>
      <c r="D1351" s="7"/>
      <c r="E1351" s="7"/>
      <c r="F1351" s="7"/>
      <c r="G1351" s="7"/>
      <c r="H1351" s="7"/>
      <c r="I1351" s="7"/>
      <c r="J1351" s="2"/>
      <c r="K1351" s="2"/>
    </row>
    <row r="1352" spans="1:11">
      <c r="A1352" s="3" t="s">
        <v>60</v>
      </c>
      <c r="B1352" s="1" t="s">
        <v>45</v>
      </c>
      <c r="C1352" s="1" t="s">
        <v>44</v>
      </c>
      <c r="D1352" s="6" t="s">
        <v>53</v>
      </c>
      <c r="E1352" s="1" t="s">
        <v>43</v>
      </c>
      <c r="F1352" s="5" t="s">
        <v>17</v>
      </c>
      <c r="G1352" s="6" t="s">
        <v>54</v>
      </c>
      <c r="H1352" s="15" t="s">
        <v>57</v>
      </c>
      <c r="I1352" s="15" t="s">
        <v>56</v>
      </c>
      <c r="J1352" s="18" t="s">
        <v>41</v>
      </c>
      <c r="K1352" s="18" t="s">
        <v>55</v>
      </c>
    </row>
    <row r="1353" spans="1:11">
      <c r="B1353" s="7">
        <f>E1344</f>
        <v>45</v>
      </c>
      <c r="C1353" s="7">
        <f>F1344</f>
        <v>0.09</v>
      </c>
      <c r="D1353" s="7">
        <f>ROUND((B1353*C1353*1000000/(B1344*83.14)),0)</f>
        <v>9743</v>
      </c>
      <c r="E1353" s="7">
        <f>G1344</f>
        <v>10</v>
      </c>
      <c r="F1353" s="12">
        <f>ROUND(C1344/D1344,1)</f>
        <v>1.7</v>
      </c>
      <c r="G1353" s="7">
        <f>ROUND(D1353*(E1353/B1353)*((B1353/E1353)^(1/F1353)),0)</f>
        <v>5245</v>
      </c>
      <c r="H1353" s="17">
        <f>ROUND(D1344*B1344*8.314*(G1353-D1353)*(1/1000),1)</f>
        <v>-280.5</v>
      </c>
      <c r="I1353" s="17">
        <f>ROUND(C1344*B1344*8.314*(G1353-D1353)*(1/1000),1)</f>
        <v>-467.5</v>
      </c>
      <c r="J1353" s="17">
        <f>-H1353</f>
        <v>280.5</v>
      </c>
      <c r="K1353" s="17">
        <v>0</v>
      </c>
    </row>
    <row r="1354" spans="1:11">
      <c r="B1354" s="7"/>
      <c r="C1354" s="7"/>
      <c r="D1354" s="7"/>
      <c r="E1354" s="7"/>
      <c r="F1354" s="12"/>
      <c r="G1354" s="7"/>
      <c r="H1354" s="7"/>
      <c r="I1354" s="7"/>
      <c r="J1354" s="7"/>
      <c r="K1354" s="7"/>
    </row>
    <row r="1355" spans="1:11">
      <c r="A1355" s="8" t="s">
        <v>95</v>
      </c>
    </row>
    <row r="1356" spans="1:11">
      <c r="A1356" s="1" t="s">
        <v>0</v>
      </c>
      <c r="B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1:11">
      <c r="A1357" s="1" t="s">
        <v>1</v>
      </c>
      <c r="B1357" s="1" t="s">
        <v>2</v>
      </c>
      <c r="C1357" s="1" t="s">
        <v>3</v>
      </c>
      <c r="D1357" s="1" t="s">
        <v>4</v>
      </c>
      <c r="E1357" s="1" t="s">
        <v>28</v>
      </c>
      <c r="F1357" s="1" t="s">
        <v>5</v>
      </c>
      <c r="G1357" s="1" t="s">
        <v>27</v>
      </c>
      <c r="H1357" s="1" t="s">
        <v>6</v>
      </c>
      <c r="I1357" s="1"/>
      <c r="J1357" s="2"/>
      <c r="K1357" s="2"/>
    </row>
    <row r="1358" spans="1:11">
      <c r="B1358" s="1" t="s">
        <v>7</v>
      </c>
      <c r="C1358" s="7">
        <v>20</v>
      </c>
      <c r="D1358" s="7">
        <v>6</v>
      </c>
      <c r="E1358" s="7">
        <v>260</v>
      </c>
      <c r="F1358" s="7">
        <v>18</v>
      </c>
      <c r="G1358" s="7">
        <v>285</v>
      </c>
      <c r="H1358" s="7">
        <v>4.7</v>
      </c>
      <c r="I1358" s="2"/>
      <c r="J1358" s="2"/>
      <c r="K1358" s="2"/>
    </row>
    <row r="1359" spans="1:11">
      <c r="B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1:11">
      <c r="A1360" s="1" t="s">
        <v>8</v>
      </c>
      <c r="B1360" s="1" t="s">
        <v>28</v>
      </c>
      <c r="C1360" s="1" t="s">
        <v>28</v>
      </c>
      <c r="D1360" s="1" t="s">
        <v>29</v>
      </c>
      <c r="E1360" s="1" t="s">
        <v>30</v>
      </c>
      <c r="F1360" s="1" t="s">
        <v>31</v>
      </c>
      <c r="G1360" s="1" t="s">
        <v>32</v>
      </c>
      <c r="H1360" s="1" t="s">
        <v>62</v>
      </c>
      <c r="I1360" s="1" t="s">
        <v>63</v>
      </c>
      <c r="J1360" s="1" t="s">
        <v>33</v>
      </c>
      <c r="K1360" s="1" t="s">
        <v>34</v>
      </c>
    </row>
    <row r="1361" spans="1:11">
      <c r="B1361" s="2">
        <f>E1358</f>
        <v>260</v>
      </c>
      <c r="C1361" s="2">
        <v>247.26</v>
      </c>
      <c r="D1361" s="2">
        <v>1.864E-2</v>
      </c>
      <c r="E1361" s="2">
        <v>1.863</v>
      </c>
      <c r="F1361" s="2">
        <v>374.24</v>
      </c>
      <c r="G1361" s="2">
        <v>1115.7</v>
      </c>
      <c r="H1361" s="2">
        <v>375.09</v>
      </c>
      <c r="I1361" s="2">
        <v>1201</v>
      </c>
      <c r="J1361" s="2">
        <f>D1364*C1358</f>
        <v>0.374</v>
      </c>
      <c r="K1361" s="2">
        <f>E1364*D1358</f>
        <v>10.648199999999999</v>
      </c>
    </row>
    <row r="1362" spans="1:11">
      <c r="B1362" s="2"/>
      <c r="C1362" s="2">
        <v>261.64999999999998</v>
      </c>
      <c r="D1362" s="2">
        <v>1.8710000000000001E-2</v>
      </c>
      <c r="E1362" s="2">
        <v>1.7633000000000001</v>
      </c>
      <c r="F1362" s="2">
        <v>379.61</v>
      </c>
      <c r="G1362" s="2">
        <v>1116.2</v>
      </c>
      <c r="H1362" s="2">
        <v>380.52</v>
      </c>
      <c r="I1362" s="2">
        <v>1201.5999999999999</v>
      </c>
      <c r="J1362" s="2"/>
      <c r="K1362" s="2"/>
    </row>
    <row r="1363" spans="1:11">
      <c r="B1363" s="2"/>
      <c r="C1363" s="2">
        <f t="shared" ref="C1363:I1363" si="41">C1361-C1362</f>
        <v>-14.389999999999986</v>
      </c>
      <c r="D1363" s="2">
        <f t="shared" si="41"/>
        <v>-7.0000000000000617E-5</v>
      </c>
      <c r="E1363" s="2">
        <f t="shared" si="41"/>
        <v>9.96999999999999E-2</v>
      </c>
      <c r="F1363" s="2">
        <f t="shared" si="41"/>
        <v>-5.3700000000000045</v>
      </c>
      <c r="G1363" s="2">
        <f t="shared" si="41"/>
        <v>-0.5</v>
      </c>
      <c r="H1363" s="2">
        <f t="shared" si="41"/>
        <v>-5.4300000000000068</v>
      </c>
      <c r="I1363" s="2">
        <f t="shared" si="41"/>
        <v>-0.59999999999990905</v>
      </c>
      <c r="J1363" s="2"/>
      <c r="K1363" s="2"/>
    </row>
    <row r="1364" spans="1:11">
      <c r="B1364" s="2"/>
      <c r="C1364" s="2"/>
      <c r="D1364" s="2">
        <f>ROUND(D1361+(D1363/C1363)*(B1361-C1361),4)</f>
        <v>1.8700000000000001E-2</v>
      </c>
      <c r="E1364" s="2">
        <f>ROUND(E1361+(E1363/C1363)*(B1361-C1361),4)</f>
        <v>1.7746999999999999</v>
      </c>
      <c r="F1364" s="2">
        <f>ROUND(F1361+(F1363/C1363)*(B1361-C1361),2)</f>
        <v>378.99</v>
      </c>
      <c r="G1364" s="2">
        <f>ROUND(G1361+(G1363/C1363)*(B1361-C1361),1)</f>
        <v>1116.0999999999999</v>
      </c>
      <c r="H1364" s="2">
        <f>ROUND(H1361+(H1363/C1363)*(B1361-C1361),1)</f>
        <v>379.9</v>
      </c>
      <c r="I1364" s="2">
        <f>ROUND(I1361+(I1363/C1363)*(B1361-C1361),1)</f>
        <v>1201.5</v>
      </c>
      <c r="J1364" s="2"/>
      <c r="K1364" s="2"/>
    </row>
    <row r="1365" spans="1:11">
      <c r="B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1:11">
      <c r="B1366" s="1" t="s">
        <v>35</v>
      </c>
      <c r="C1366" s="1" t="s">
        <v>36</v>
      </c>
      <c r="D1366" s="1" t="s">
        <v>9</v>
      </c>
      <c r="E1366" s="1" t="s">
        <v>37</v>
      </c>
      <c r="F1366" s="1" t="s">
        <v>38</v>
      </c>
      <c r="G1366" s="1" t="s">
        <v>10</v>
      </c>
      <c r="H1366" s="1" t="s">
        <v>39</v>
      </c>
      <c r="I1366" s="1" t="s">
        <v>40</v>
      </c>
      <c r="J1366" s="21" t="str">
        <f>IF(I1367&gt;H1364,IF(I1367&lt;I1364,"vapor saturado","vapor recalentado"),"vapor saturado")</f>
        <v>vapor recalentado</v>
      </c>
      <c r="K1366" s="22"/>
    </row>
    <row r="1367" spans="1:11">
      <c r="B1367" s="2">
        <f>J1361+K1361</f>
        <v>11.0222</v>
      </c>
      <c r="C1367" s="2">
        <f>H1358*B1367</f>
        <v>51.804340000000003</v>
      </c>
      <c r="D1367" s="2">
        <f>ROUND((D1358/(C1358+D1358)),4)</f>
        <v>0.23080000000000001</v>
      </c>
      <c r="E1367" s="2">
        <f>ROUND((1-D1367)*F1364+G1364*D1367,2)</f>
        <v>549.11</v>
      </c>
      <c r="F1367" s="2">
        <f>ROUND((C1367/(C1358+D1358+F1358)),4)</f>
        <v>1.1774</v>
      </c>
      <c r="G1367" s="2">
        <f>ROUND(((F1367-D1364)/(E1364-D1364)),4)</f>
        <v>0.65990000000000004</v>
      </c>
      <c r="H1367" s="2">
        <f>ROUND((1-G1367)*F1364+G1364*G1367,2)</f>
        <v>865.41</v>
      </c>
      <c r="I1367" s="2">
        <f>ROUND((((C1358+D1358)/F1358)*(H1367-E1367)+H1367),1)</f>
        <v>1322.3</v>
      </c>
      <c r="K1367" s="4"/>
    </row>
    <row r="1368" spans="1:11">
      <c r="B1368" s="2"/>
      <c r="C1368" s="2"/>
      <c r="D1368" s="2"/>
      <c r="E1368" s="2"/>
      <c r="F1368" s="2"/>
      <c r="G1368" s="2"/>
      <c r="H1368" s="2"/>
      <c r="I1368" s="4"/>
      <c r="J1368" s="2"/>
      <c r="K1368" s="2"/>
    </row>
    <row r="1369" spans="1:11">
      <c r="B1369" s="1" t="s">
        <v>11</v>
      </c>
      <c r="C1369" s="1" t="s">
        <v>11</v>
      </c>
      <c r="D1369" s="1" t="s">
        <v>12</v>
      </c>
      <c r="E1369" s="18" t="s">
        <v>12</v>
      </c>
      <c r="F1369" s="18" t="s">
        <v>13</v>
      </c>
      <c r="G1369" s="18" t="s">
        <v>14</v>
      </c>
      <c r="H1369" s="1"/>
      <c r="I1369" s="1"/>
      <c r="J1369" s="2"/>
      <c r="K1369" s="2"/>
    </row>
    <row r="1370" spans="1:11">
      <c r="B1370" s="2">
        <f>I1367</f>
        <v>1322.3</v>
      </c>
      <c r="C1370" s="2">
        <v>1316.4</v>
      </c>
      <c r="D1370" s="2">
        <v>600</v>
      </c>
      <c r="E1370" s="17">
        <f>D1373</f>
        <v>611</v>
      </c>
      <c r="F1370" s="17">
        <f>ROUND((E1370-32)/1.8,0)</f>
        <v>322</v>
      </c>
      <c r="G1370" s="17">
        <f>ROUND(F1370+273.15,0)</f>
        <v>595</v>
      </c>
      <c r="H1370" s="2"/>
      <c r="I1370" s="2"/>
      <c r="J1370" s="2"/>
      <c r="K1370" s="2"/>
    </row>
    <row r="1371" spans="1:11">
      <c r="B1371" s="2"/>
      <c r="C1371" s="2">
        <v>1369.7</v>
      </c>
      <c r="D1371" s="2">
        <v>700</v>
      </c>
      <c r="E1371" s="2"/>
      <c r="F1371" s="2"/>
      <c r="G1371" s="2"/>
      <c r="H1371" s="2"/>
      <c r="I1371" s="2"/>
      <c r="J1371" s="2"/>
      <c r="K1371" s="2"/>
    </row>
    <row r="1372" spans="1:11">
      <c r="B1372" s="2"/>
      <c r="C1372" s="2">
        <f>C1370-C1371</f>
        <v>-53.299999999999955</v>
      </c>
      <c r="D1372" s="2">
        <f>D1370-D1371</f>
        <v>-100</v>
      </c>
      <c r="E1372" s="2"/>
      <c r="F1372" s="2"/>
      <c r="G1372" s="2"/>
      <c r="H1372" s="2"/>
      <c r="I1372" s="2"/>
      <c r="J1372" s="2"/>
      <c r="K1372" s="2"/>
    </row>
    <row r="1373" spans="1:11">
      <c r="B1373" s="2"/>
      <c r="C1373" s="2"/>
      <c r="D1373" s="2">
        <f>ROUND(D1370+(D1372/C1372)*(B1370-C1370),0)</f>
        <v>611</v>
      </c>
      <c r="E1373" s="2"/>
      <c r="F1373" s="2"/>
      <c r="G1373" s="2"/>
      <c r="H1373" s="2"/>
      <c r="I1373" s="2"/>
      <c r="J1373" s="2"/>
      <c r="K1373" s="2"/>
    </row>
    <row r="1374" spans="1:11">
      <c r="B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1:11">
      <c r="A1375" s="1" t="s">
        <v>15</v>
      </c>
      <c r="B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1:11">
      <c r="A1376" s="3" t="s">
        <v>1</v>
      </c>
      <c r="B1376" s="6" t="s">
        <v>46</v>
      </c>
      <c r="C1376" s="9" t="s">
        <v>47</v>
      </c>
      <c r="D1376" s="9" t="s">
        <v>48</v>
      </c>
      <c r="E1376" s="1" t="s">
        <v>45</v>
      </c>
      <c r="F1376" s="1" t="s">
        <v>44</v>
      </c>
      <c r="G1376" s="1" t="s">
        <v>43</v>
      </c>
      <c r="H1376" s="14" t="s">
        <v>49</v>
      </c>
      <c r="I1376" s="14" t="s">
        <v>49</v>
      </c>
      <c r="J1376" s="14" t="s">
        <v>52</v>
      </c>
      <c r="K1376" s="2"/>
    </row>
    <row r="1377" spans="1:11">
      <c r="B1377" s="20">
        <v>8</v>
      </c>
      <c r="C1377" s="11">
        <v>2.5</v>
      </c>
      <c r="D1377" s="11">
        <v>1.5</v>
      </c>
      <c r="E1377" s="7">
        <v>25</v>
      </c>
      <c r="F1377" s="12">
        <v>0.09</v>
      </c>
      <c r="G1377" s="7">
        <v>8</v>
      </c>
      <c r="H1377" s="13" t="s">
        <v>50</v>
      </c>
      <c r="I1377" s="13" t="s">
        <v>51</v>
      </c>
      <c r="J1377" s="13" t="s">
        <v>16</v>
      </c>
      <c r="K1377" s="2"/>
    </row>
    <row r="1378" spans="1:11">
      <c r="B1378" s="7"/>
      <c r="C1378" s="7"/>
      <c r="D1378" s="7"/>
      <c r="E1378" s="7"/>
      <c r="F1378" s="10"/>
      <c r="G1378" s="7"/>
      <c r="H1378" s="10"/>
      <c r="I1378" s="7"/>
      <c r="J1378" s="2"/>
      <c r="K1378" s="2"/>
    </row>
    <row r="1379" spans="1:11">
      <c r="A1379" s="3" t="s">
        <v>58</v>
      </c>
      <c r="B1379" s="1" t="s">
        <v>45</v>
      </c>
      <c r="C1379" s="1" t="s">
        <v>44</v>
      </c>
      <c r="D1379" s="6" t="s">
        <v>53</v>
      </c>
      <c r="E1379" s="1" t="s">
        <v>43</v>
      </c>
      <c r="F1379" s="1" t="s">
        <v>42</v>
      </c>
      <c r="G1379" s="6" t="s">
        <v>54</v>
      </c>
      <c r="H1379" s="15" t="s">
        <v>57</v>
      </c>
      <c r="I1379" s="15" t="s">
        <v>56</v>
      </c>
      <c r="J1379" s="18" t="s">
        <v>41</v>
      </c>
      <c r="K1379" s="18" t="s">
        <v>55</v>
      </c>
    </row>
    <row r="1380" spans="1:11">
      <c r="B1380" s="7">
        <f>E1377</f>
        <v>25</v>
      </c>
      <c r="C1380" s="7">
        <f>F1377</f>
        <v>0.09</v>
      </c>
      <c r="D1380" s="7">
        <f>ROUND((B1380*C1380*1000000/(B1377*83.14)),0)</f>
        <v>3383</v>
      </c>
      <c r="E1380" s="7">
        <f>G1377</f>
        <v>8</v>
      </c>
      <c r="F1380" s="12">
        <f>C1380</f>
        <v>0.09</v>
      </c>
      <c r="G1380" s="7">
        <f>ROUND((E1380*F1380*1000000/(B1377*83.14)),0)</f>
        <v>1083</v>
      </c>
      <c r="H1380" s="16">
        <f>ROUND(D1377*B1377*8.314*(G1380-D1380)*(1/1000),1)</f>
        <v>-229.5</v>
      </c>
      <c r="I1380" s="17">
        <f>ROUND(C1377*B1377*8.314*(G1380-D1380)*(1/1000),1)</f>
        <v>-382.4</v>
      </c>
      <c r="J1380" s="17">
        <v>0</v>
      </c>
      <c r="K1380" s="17">
        <f>H1380</f>
        <v>-229.5</v>
      </c>
    </row>
    <row r="1381" spans="1:11">
      <c r="B1381" s="7"/>
      <c r="C1381" s="7"/>
      <c r="D1381" s="7"/>
      <c r="E1381" s="7"/>
      <c r="F1381" s="10"/>
      <c r="G1381" s="7"/>
      <c r="H1381" s="10"/>
      <c r="I1381" s="7"/>
      <c r="J1381" s="2"/>
      <c r="K1381" s="2"/>
    </row>
    <row r="1382" spans="1:11">
      <c r="A1382" s="3" t="s">
        <v>59</v>
      </c>
      <c r="B1382" s="1" t="s">
        <v>45</v>
      </c>
      <c r="C1382" s="1" t="s">
        <v>44</v>
      </c>
      <c r="D1382" s="6" t="s">
        <v>53</v>
      </c>
      <c r="E1382" s="1" t="s">
        <v>43</v>
      </c>
      <c r="F1382" s="1" t="s">
        <v>42</v>
      </c>
      <c r="G1382" s="6" t="s">
        <v>54</v>
      </c>
      <c r="H1382" s="15" t="s">
        <v>57</v>
      </c>
      <c r="I1382" s="15" t="s">
        <v>56</v>
      </c>
      <c r="J1382" s="18" t="s">
        <v>41</v>
      </c>
      <c r="K1382" s="18" t="s">
        <v>55</v>
      </c>
    </row>
    <row r="1383" spans="1:11">
      <c r="B1383" s="7">
        <f>E1377</f>
        <v>25</v>
      </c>
      <c r="C1383" s="7">
        <f>F1377</f>
        <v>0.09</v>
      </c>
      <c r="D1383" s="7">
        <f>ROUND((B1383*C1383*1000000/(B1377*83.14)),0)</f>
        <v>3383</v>
      </c>
      <c r="E1383" s="7">
        <f>G1377</f>
        <v>8</v>
      </c>
      <c r="F1383" s="12">
        <f>ROUND((83.14*G1383/E1383)*(1/1000000),3)</f>
        <v>3.5000000000000003E-2</v>
      </c>
      <c r="G1383" s="7">
        <f>D1383</f>
        <v>3383</v>
      </c>
      <c r="H1383" s="17">
        <f>ROUND(D1377*B1377*8.314*(G1383-D1383)*(1/1000),3)</f>
        <v>0</v>
      </c>
      <c r="I1383" s="17">
        <f>ROUND(C1377*B1377*8.314*(G1383-D1383)*(1/1000),3)</f>
        <v>0</v>
      </c>
      <c r="J1383" s="17">
        <f>ROUND(B1377*8.314*(1/1000)*G1383*LN(F1383/C1383),1)</f>
        <v>-212.5</v>
      </c>
      <c r="K1383" s="17">
        <f>J1383</f>
        <v>-212.5</v>
      </c>
    </row>
    <row r="1384" spans="1:11">
      <c r="B1384" s="7"/>
      <c r="C1384" s="7"/>
      <c r="D1384" s="7"/>
      <c r="E1384" s="7"/>
      <c r="F1384" s="7"/>
      <c r="G1384" s="7"/>
      <c r="H1384" s="7"/>
      <c r="I1384" s="7"/>
      <c r="J1384" s="2"/>
      <c r="K1384" s="2"/>
    </row>
    <row r="1385" spans="1:11">
      <c r="A1385" s="3" t="s">
        <v>60</v>
      </c>
      <c r="B1385" s="1" t="s">
        <v>45</v>
      </c>
      <c r="C1385" s="1" t="s">
        <v>44</v>
      </c>
      <c r="D1385" s="6" t="s">
        <v>53</v>
      </c>
      <c r="E1385" s="1" t="s">
        <v>43</v>
      </c>
      <c r="F1385" s="5" t="s">
        <v>17</v>
      </c>
      <c r="G1385" s="6" t="s">
        <v>54</v>
      </c>
      <c r="H1385" s="15" t="s">
        <v>57</v>
      </c>
      <c r="I1385" s="15" t="s">
        <v>56</v>
      </c>
      <c r="J1385" s="18" t="s">
        <v>41</v>
      </c>
      <c r="K1385" s="18" t="s">
        <v>55</v>
      </c>
    </row>
    <row r="1386" spans="1:11">
      <c r="B1386" s="7">
        <f>E1377</f>
        <v>25</v>
      </c>
      <c r="C1386" s="7">
        <f>F1377</f>
        <v>0.09</v>
      </c>
      <c r="D1386" s="7">
        <f>ROUND((B1386*C1386*1000000/(B1377*83.14)),0)</f>
        <v>3383</v>
      </c>
      <c r="E1386" s="7">
        <f>G1377</f>
        <v>8</v>
      </c>
      <c r="F1386" s="12">
        <f>ROUND(C1377/D1377,1)</f>
        <v>1.7</v>
      </c>
      <c r="G1386" s="7">
        <f>ROUND(D1386*(E1386/B1386)*((B1386/E1386)^(1/F1386)),0)</f>
        <v>2116</v>
      </c>
      <c r="H1386" s="17">
        <f>ROUND(D1377*B1377*8.314*(G1386-D1386)*(1/1000),1)</f>
        <v>-126.4</v>
      </c>
      <c r="I1386" s="17">
        <f>ROUND(C1377*B1377*8.314*(G1386-D1386)*(1/1000),1)</f>
        <v>-210.7</v>
      </c>
      <c r="J1386" s="17">
        <f>-H1386</f>
        <v>126.4</v>
      </c>
      <c r="K1386" s="17">
        <v>0</v>
      </c>
    </row>
    <row r="1387" spans="1:11">
      <c r="B1387" s="7"/>
      <c r="C1387" s="7"/>
      <c r="D1387" s="7"/>
      <c r="E1387" s="7"/>
      <c r="F1387" s="12"/>
      <c r="G1387" s="7"/>
      <c r="H1387" s="7"/>
      <c r="I1387" s="7"/>
      <c r="J1387" s="7"/>
      <c r="K1387" s="7"/>
    </row>
    <row r="1388" spans="1:11">
      <c r="A1388" s="8" t="s">
        <v>96</v>
      </c>
    </row>
    <row r="1389" spans="1:11">
      <c r="A1389" s="1" t="s">
        <v>0</v>
      </c>
      <c r="B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1:11">
      <c r="A1390" s="1" t="s">
        <v>1</v>
      </c>
      <c r="B1390" s="1" t="s">
        <v>2</v>
      </c>
      <c r="C1390" s="1" t="s">
        <v>3</v>
      </c>
      <c r="D1390" s="1" t="s">
        <v>4</v>
      </c>
      <c r="E1390" s="1" t="s">
        <v>28</v>
      </c>
      <c r="F1390" s="1" t="s">
        <v>5</v>
      </c>
      <c r="G1390" s="1" t="s">
        <v>27</v>
      </c>
      <c r="H1390" s="1" t="s">
        <v>6</v>
      </c>
      <c r="I1390" s="1"/>
      <c r="J1390" s="2"/>
      <c r="K1390" s="2"/>
    </row>
    <row r="1391" spans="1:11">
      <c r="B1391" s="1" t="s">
        <v>7</v>
      </c>
      <c r="C1391" s="7">
        <v>35</v>
      </c>
      <c r="D1391" s="7">
        <v>6</v>
      </c>
      <c r="E1391" s="7">
        <v>254</v>
      </c>
      <c r="F1391" s="7">
        <v>14</v>
      </c>
      <c r="G1391" s="7">
        <v>280</v>
      </c>
      <c r="H1391" s="7">
        <v>4.7</v>
      </c>
      <c r="I1391" s="2"/>
      <c r="J1391" s="2"/>
      <c r="K1391" s="2"/>
    </row>
    <row r="1392" spans="1:11"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1:11">
      <c r="A1393" s="1" t="s">
        <v>8</v>
      </c>
      <c r="B1393" s="1" t="s">
        <v>28</v>
      </c>
      <c r="C1393" s="1" t="s">
        <v>28</v>
      </c>
      <c r="D1393" s="1" t="s">
        <v>29</v>
      </c>
      <c r="E1393" s="1" t="s">
        <v>30</v>
      </c>
      <c r="F1393" s="1" t="s">
        <v>31</v>
      </c>
      <c r="G1393" s="1" t="s">
        <v>32</v>
      </c>
      <c r="H1393" s="1" t="s">
        <v>62</v>
      </c>
      <c r="I1393" s="1" t="s">
        <v>63</v>
      </c>
      <c r="J1393" s="1" t="s">
        <v>33</v>
      </c>
      <c r="K1393" s="1" t="s">
        <v>34</v>
      </c>
    </row>
    <row r="1394" spans="1:11">
      <c r="B1394" s="2">
        <f>E1391</f>
        <v>254</v>
      </c>
      <c r="C1394" s="2">
        <v>247.26</v>
      </c>
      <c r="D1394" s="2">
        <v>1.864E-2</v>
      </c>
      <c r="E1394" s="2">
        <v>1.863</v>
      </c>
      <c r="F1394" s="2">
        <v>374.24</v>
      </c>
      <c r="G1394" s="2">
        <v>1115.7</v>
      </c>
      <c r="H1394" s="2">
        <v>375.09</v>
      </c>
      <c r="I1394" s="2">
        <v>1201</v>
      </c>
      <c r="J1394" s="2">
        <f>D1397*C1391</f>
        <v>0.65450000000000008</v>
      </c>
      <c r="K1394" s="2">
        <f>E1397*D1391</f>
        <v>10.8978</v>
      </c>
    </row>
    <row r="1395" spans="1:11">
      <c r="B1395" s="2"/>
      <c r="C1395" s="2">
        <v>261.64999999999998</v>
      </c>
      <c r="D1395" s="2">
        <v>1.8710000000000001E-2</v>
      </c>
      <c r="E1395" s="2">
        <v>1.7633000000000001</v>
      </c>
      <c r="F1395" s="2">
        <v>379.61</v>
      </c>
      <c r="G1395" s="2">
        <v>1116.2</v>
      </c>
      <c r="H1395" s="2">
        <v>380.52</v>
      </c>
      <c r="I1395" s="2">
        <v>1201.5999999999999</v>
      </c>
      <c r="J1395" s="2"/>
      <c r="K1395" s="2"/>
    </row>
    <row r="1396" spans="1:11">
      <c r="B1396" s="2"/>
      <c r="C1396" s="2">
        <f t="shared" ref="C1396:I1396" si="42">C1394-C1395</f>
        <v>-14.389999999999986</v>
      </c>
      <c r="D1396" s="2">
        <f t="shared" si="42"/>
        <v>-7.0000000000000617E-5</v>
      </c>
      <c r="E1396" s="2">
        <f t="shared" si="42"/>
        <v>9.96999999999999E-2</v>
      </c>
      <c r="F1396" s="2">
        <f t="shared" si="42"/>
        <v>-5.3700000000000045</v>
      </c>
      <c r="G1396" s="2">
        <f t="shared" si="42"/>
        <v>-0.5</v>
      </c>
      <c r="H1396" s="2">
        <f t="shared" si="42"/>
        <v>-5.4300000000000068</v>
      </c>
      <c r="I1396" s="2">
        <f t="shared" si="42"/>
        <v>-0.59999999999990905</v>
      </c>
      <c r="J1396" s="2"/>
      <c r="K1396" s="2"/>
    </row>
    <row r="1397" spans="1:11">
      <c r="B1397" s="2"/>
      <c r="C1397" s="2"/>
      <c r="D1397" s="2">
        <f>ROUND(D1394+(D1396/C1396)*(B1394-C1394),4)</f>
        <v>1.8700000000000001E-2</v>
      </c>
      <c r="E1397" s="2">
        <f>ROUND(E1394+(E1396/C1396)*(B1394-C1394),4)</f>
        <v>1.8163</v>
      </c>
      <c r="F1397" s="2">
        <f>ROUND(F1394+(F1396/C1396)*(B1394-C1394),2)</f>
        <v>376.76</v>
      </c>
      <c r="G1397" s="2">
        <f>ROUND(G1394+(G1396/C1396)*(B1394-C1394),1)</f>
        <v>1115.9000000000001</v>
      </c>
      <c r="H1397" s="2">
        <f>ROUND(H1394+(H1396/C1396)*(B1394-C1394),1)</f>
        <v>377.6</v>
      </c>
      <c r="I1397" s="2">
        <f>ROUND(I1394+(I1396/C1396)*(B1394-C1394),1)</f>
        <v>1201.3</v>
      </c>
      <c r="J1397" s="2"/>
      <c r="K1397" s="2"/>
    </row>
    <row r="1398" spans="1:11">
      <c r="B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1:11">
      <c r="B1399" s="1" t="s">
        <v>35</v>
      </c>
      <c r="C1399" s="1" t="s">
        <v>36</v>
      </c>
      <c r="D1399" s="1" t="s">
        <v>9</v>
      </c>
      <c r="E1399" s="1" t="s">
        <v>37</v>
      </c>
      <c r="F1399" s="1" t="s">
        <v>38</v>
      </c>
      <c r="G1399" s="1" t="s">
        <v>10</v>
      </c>
      <c r="H1399" s="1" t="s">
        <v>39</v>
      </c>
      <c r="I1399" s="1" t="s">
        <v>40</v>
      </c>
      <c r="J1399" s="21" t="str">
        <f>IF(I1400&gt;H1397,IF(I1400&lt;I1397,"vapor saturado","vapor recalentado"),"vapor saturado")</f>
        <v>vapor recalentado</v>
      </c>
      <c r="K1399" s="22"/>
    </row>
    <row r="1400" spans="1:11">
      <c r="B1400" s="2">
        <f>J1394+K1394</f>
        <v>11.552300000000001</v>
      </c>
      <c r="C1400" s="2">
        <f>H1391*B1400</f>
        <v>54.295810000000003</v>
      </c>
      <c r="D1400" s="2">
        <f>ROUND((D1391/(C1391+D1391)),4)</f>
        <v>0.14630000000000001</v>
      </c>
      <c r="E1400" s="2">
        <f>ROUND((1-D1400)*F1397+G1397*D1400,2)</f>
        <v>484.9</v>
      </c>
      <c r="F1400" s="2">
        <f>ROUND((C1400/(C1391+D1391+F1391)),4)</f>
        <v>0.98719999999999997</v>
      </c>
      <c r="G1400" s="2">
        <f>ROUND(((F1400-D1397)/(E1397-D1397)),4)</f>
        <v>0.53879999999999995</v>
      </c>
      <c r="H1400" s="2">
        <f>ROUND((1-G1400)*F1397+G1397*G1400,2)</f>
        <v>775.01</v>
      </c>
      <c r="I1400" s="2">
        <f>ROUND((((C1391+D1391)/F1391)*(H1400-E1400)+H1400),1)</f>
        <v>1624.6</v>
      </c>
      <c r="K1400" s="4"/>
    </row>
    <row r="1401" spans="1:11">
      <c r="B1401" s="2"/>
      <c r="C1401" s="2"/>
      <c r="D1401" s="2"/>
      <c r="E1401" s="2"/>
      <c r="F1401" s="2"/>
      <c r="G1401" s="2"/>
      <c r="H1401" s="2"/>
      <c r="I1401" s="4"/>
      <c r="J1401" s="2"/>
      <c r="K1401" s="2"/>
    </row>
    <row r="1402" spans="1:11">
      <c r="B1402" s="1" t="s">
        <v>11</v>
      </c>
      <c r="C1402" s="1" t="s">
        <v>11</v>
      </c>
      <c r="D1402" s="1" t="s">
        <v>12</v>
      </c>
      <c r="E1402" s="18" t="s">
        <v>12</v>
      </c>
      <c r="F1402" s="18" t="s">
        <v>13</v>
      </c>
      <c r="G1402" s="18" t="s">
        <v>14</v>
      </c>
      <c r="H1402" s="1"/>
      <c r="I1402" s="1"/>
      <c r="J1402" s="2"/>
      <c r="K1402" s="2"/>
    </row>
    <row r="1403" spans="1:11">
      <c r="B1403" s="2">
        <f>I1400</f>
        <v>1624.6</v>
      </c>
      <c r="C1403" s="2">
        <v>1579.9</v>
      </c>
      <c r="D1403" s="2">
        <v>1100</v>
      </c>
      <c r="E1403" s="17">
        <f>D1406</f>
        <v>1183</v>
      </c>
      <c r="F1403" s="17">
        <f>ROUND((E1403-32)/1.8,0)</f>
        <v>639</v>
      </c>
      <c r="G1403" s="17">
        <f>ROUND(F1403+273.15,0)</f>
        <v>912</v>
      </c>
      <c r="H1403" s="2"/>
      <c r="I1403" s="2"/>
      <c r="J1403" s="2"/>
      <c r="K1403" s="2"/>
    </row>
    <row r="1404" spans="1:11">
      <c r="B1404" s="2"/>
      <c r="C1404" s="2">
        <v>1633.8</v>
      </c>
      <c r="D1404" s="2">
        <v>1200</v>
      </c>
      <c r="E1404" s="2"/>
      <c r="F1404" s="2"/>
      <c r="G1404" s="2"/>
      <c r="H1404" s="2"/>
      <c r="I1404" s="2"/>
      <c r="J1404" s="2"/>
      <c r="K1404" s="2"/>
    </row>
    <row r="1405" spans="1:11">
      <c r="B1405" s="2"/>
      <c r="C1405" s="2">
        <f>C1403-C1404</f>
        <v>-53.899999999999864</v>
      </c>
      <c r="D1405" s="2">
        <f>D1403-D1404</f>
        <v>-100</v>
      </c>
      <c r="E1405" s="2"/>
      <c r="F1405" s="2"/>
      <c r="G1405" s="2"/>
      <c r="H1405" s="2"/>
      <c r="I1405" s="2"/>
      <c r="J1405" s="2"/>
      <c r="K1405" s="2"/>
    </row>
    <row r="1406" spans="1:11">
      <c r="B1406" s="2"/>
      <c r="C1406" s="2"/>
      <c r="D1406" s="2">
        <f>ROUND(D1403+(D1405/C1405)*(B1403-C1403),0)</f>
        <v>1183</v>
      </c>
      <c r="E1406" s="2"/>
      <c r="F1406" s="2"/>
      <c r="G1406" s="2"/>
      <c r="H1406" s="2"/>
      <c r="I1406" s="2"/>
      <c r="J1406" s="2"/>
      <c r="K1406" s="2"/>
    </row>
    <row r="1407" spans="1:11">
      <c r="B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1:11">
      <c r="A1408" s="1" t="s">
        <v>15</v>
      </c>
      <c r="B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1:11">
      <c r="A1409" s="3" t="s">
        <v>1</v>
      </c>
      <c r="B1409" s="6" t="s">
        <v>46</v>
      </c>
      <c r="C1409" s="9" t="s">
        <v>47</v>
      </c>
      <c r="D1409" s="9" t="s">
        <v>48</v>
      </c>
      <c r="E1409" s="1" t="s">
        <v>45</v>
      </c>
      <c r="F1409" s="1" t="s">
        <v>44</v>
      </c>
      <c r="G1409" s="1" t="s">
        <v>43</v>
      </c>
      <c r="H1409" s="14" t="s">
        <v>49</v>
      </c>
      <c r="I1409" s="14" t="s">
        <v>49</v>
      </c>
      <c r="J1409" s="14" t="s">
        <v>52</v>
      </c>
      <c r="K1409" s="2"/>
    </row>
    <row r="1410" spans="1:11">
      <c r="B1410" s="20">
        <v>9</v>
      </c>
      <c r="C1410" s="11">
        <v>3.5</v>
      </c>
      <c r="D1410" s="11">
        <v>2.5</v>
      </c>
      <c r="E1410" s="7">
        <v>40</v>
      </c>
      <c r="F1410" s="12">
        <v>7.0000000000000007E-2</v>
      </c>
      <c r="G1410" s="7">
        <v>15</v>
      </c>
      <c r="H1410" s="13" t="s">
        <v>50</v>
      </c>
      <c r="I1410" s="13" t="s">
        <v>51</v>
      </c>
      <c r="J1410" s="13" t="s">
        <v>16</v>
      </c>
      <c r="K1410" s="2"/>
    </row>
    <row r="1411" spans="1:11">
      <c r="B1411" s="7"/>
      <c r="C1411" s="7"/>
      <c r="D1411" s="7"/>
      <c r="E1411" s="7"/>
      <c r="F1411" s="10"/>
      <c r="G1411" s="7"/>
      <c r="H1411" s="10"/>
      <c r="I1411" s="7"/>
      <c r="J1411" s="2"/>
      <c r="K1411" s="2"/>
    </row>
    <row r="1412" spans="1:11">
      <c r="A1412" s="3" t="s">
        <v>58</v>
      </c>
      <c r="B1412" s="1" t="s">
        <v>45</v>
      </c>
      <c r="C1412" s="1" t="s">
        <v>44</v>
      </c>
      <c r="D1412" s="6" t="s">
        <v>53</v>
      </c>
      <c r="E1412" s="1" t="s">
        <v>43</v>
      </c>
      <c r="F1412" s="1" t="s">
        <v>42</v>
      </c>
      <c r="G1412" s="6" t="s">
        <v>54</v>
      </c>
      <c r="H1412" s="15" t="s">
        <v>57</v>
      </c>
      <c r="I1412" s="15" t="s">
        <v>56</v>
      </c>
      <c r="J1412" s="18" t="s">
        <v>41</v>
      </c>
      <c r="K1412" s="18" t="s">
        <v>55</v>
      </c>
    </row>
    <row r="1413" spans="1:11">
      <c r="B1413" s="7">
        <f>E1410</f>
        <v>40</v>
      </c>
      <c r="C1413" s="7">
        <f>F1410</f>
        <v>7.0000000000000007E-2</v>
      </c>
      <c r="D1413" s="7">
        <f>ROUND((B1413*C1413*1000000/(B1410*83.14)),0)</f>
        <v>3742</v>
      </c>
      <c r="E1413" s="7">
        <f>G1410</f>
        <v>15</v>
      </c>
      <c r="F1413" s="12">
        <f>C1413</f>
        <v>7.0000000000000007E-2</v>
      </c>
      <c r="G1413" s="7">
        <f>ROUND((E1413*F1413*1000000/(B1410*83.14)),0)</f>
        <v>1403</v>
      </c>
      <c r="H1413" s="16">
        <f>ROUND(D1410*B1410*8.314*(G1413-D1413)*(1/1000),1)</f>
        <v>-437.5</v>
      </c>
      <c r="I1413" s="17">
        <f>ROUND(C1410*B1410*8.314*(G1413-D1413)*(1/1000),1)</f>
        <v>-612.6</v>
      </c>
      <c r="J1413" s="17">
        <v>0</v>
      </c>
      <c r="K1413" s="17">
        <f>H1413</f>
        <v>-437.5</v>
      </c>
    </row>
    <row r="1414" spans="1:11">
      <c r="B1414" s="7"/>
      <c r="C1414" s="7"/>
      <c r="D1414" s="7"/>
      <c r="E1414" s="7"/>
      <c r="F1414" s="10"/>
      <c r="G1414" s="7"/>
      <c r="H1414" s="10"/>
      <c r="I1414" s="7"/>
      <c r="J1414" s="2"/>
      <c r="K1414" s="2"/>
    </row>
    <row r="1415" spans="1:11">
      <c r="A1415" s="3" t="s">
        <v>59</v>
      </c>
      <c r="B1415" s="1" t="s">
        <v>45</v>
      </c>
      <c r="C1415" s="1" t="s">
        <v>44</v>
      </c>
      <c r="D1415" s="6" t="s">
        <v>53</v>
      </c>
      <c r="E1415" s="1" t="s">
        <v>43</v>
      </c>
      <c r="F1415" s="1" t="s">
        <v>42</v>
      </c>
      <c r="G1415" s="6" t="s">
        <v>54</v>
      </c>
      <c r="H1415" s="15" t="s">
        <v>57</v>
      </c>
      <c r="I1415" s="15" t="s">
        <v>56</v>
      </c>
      <c r="J1415" s="18" t="s">
        <v>41</v>
      </c>
      <c r="K1415" s="18" t="s">
        <v>55</v>
      </c>
    </row>
    <row r="1416" spans="1:11">
      <c r="B1416" s="7">
        <f>E1410</f>
        <v>40</v>
      </c>
      <c r="C1416" s="7">
        <f>F1410</f>
        <v>7.0000000000000007E-2</v>
      </c>
      <c r="D1416" s="7">
        <f>ROUND((B1416*C1416*1000000/(B1410*83.14)),0)</f>
        <v>3742</v>
      </c>
      <c r="E1416" s="7">
        <f>G1410</f>
        <v>15</v>
      </c>
      <c r="F1416" s="12">
        <f>ROUND((83.14*G1416/E1416)*(1/1000000),3)</f>
        <v>2.1000000000000001E-2</v>
      </c>
      <c r="G1416" s="7">
        <f>D1416</f>
        <v>3742</v>
      </c>
      <c r="H1416" s="17">
        <f>ROUND(D1410*B1410*8.314*(G1416-D1416)*(1/1000),3)</f>
        <v>0</v>
      </c>
      <c r="I1416" s="17">
        <f>ROUND(C1410*B1410*8.314*(G1416-D1416)*(1/1000),3)</f>
        <v>0</v>
      </c>
      <c r="J1416" s="17">
        <f>ROUND(B1410*8.314*(1/1000)*G1416*LN(F1416/C1416),1)</f>
        <v>-337.1</v>
      </c>
      <c r="K1416" s="17">
        <f>J1416</f>
        <v>-337.1</v>
      </c>
    </row>
    <row r="1417" spans="1:11">
      <c r="B1417" s="7"/>
      <c r="C1417" s="7"/>
      <c r="D1417" s="7"/>
      <c r="E1417" s="7"/>
      <c r="F1417" s="7"/>
      <c r="G1417" s="7"/>
      <c r="H1417" s="7"/>
      <c r="I1417" s="7"/>
      <c r="J1417" s="2"/>
      <c r="K1417" s="2"/>
    </row>
    <row r="1418" spans="1:11">
      <c r="A1418" s="3" t="s">
        <v>60</v>
      </c>
      <c r="B1418" s="1" t="s">
        <v>45</v>
      </c>
      <c r="C1418" s="1" t="s">
        <v>44</v>
      </c>
      <c r="D1418" s="6" t="s">
        <v>53</v>
      </c>
      <c r="E1418" s="1" t="s">
        <v>43</v>
      </c>
      <c r="F1418" s="5" t="s">
        <v>17</v>
      </c>
      <c r="G1418" s="6" t="s">
        <v>54</v>
      </c>
      <c r="H1418" s="15" t="s">
        <v>57</v>
      </c>
      <c r="I1418" s="15" t="s">
        <v>56</v>
      </c>
      <c r="J1418" s="18" t="s">
        <v>41</v>
      </c>
      <c r="K1418" s="18" t="s">
        <v>55</v>
      </c>
    </row>
    <row r="1419" spans="1:11">
      <c r="B1419" s="7">
        <f>E1410</f>
        <v>40</v>
      </c>
      <c r="C1419" s="7">
        <f>F1410</f>
        <v>7.0000000000000007E-2</v>
      </c>
      <c r="D1419" s="7">
        <f>ROUND((B1419*C1419*1000000/(B1410*83.14)),0)</f>
        <v>3742</v>
      </c>
      <c r="E1419" s="7">
        <f>G1410</f>
        <v>15</v>
      </c>
      <c r="F1419" s="12">
        <f>ROUND(C1410/D1410,1)</f>
        <v>1.4</v>
      </c>
      <c r="G1419" s="7">
        <f>ROUND(D1419*(E1419/B1419)*((B1419/E1419)^(1/F1419)),0)</f>
        <v>2827</v>
      </c>
      <c r="H1419" s="17">
        <f>ROUND(D1410*B1410*8.314*(G1419-D1419)*(1/1000),1)</f>
        <v>-171.2</v>
      </c>
      <c r="I1419" s="17">
        <f>ROUND(C1410*B1410*8.314*(G1419-D1419)*(1/1000),1)</f>
        <v>-239.6</v>
      </c>
      <c r="J1419" s="17">
        <f>-H1419</f>
        <v>171.2</v>
      </c>
      <c r="K1419" s="17">
        <v>0</v>
      </c>
    </row>
    <row r="1420" spans="1:11">
      <c r="B1420" s="7"/>
      <c r="C1420" s="7"/>
      <c r="D1420" s="7"/>
      <c r="E1420" s="7"/>
      <c r="F1420" s="12"/>
      <c r="G1420" s="7"/>
      <c r="H1420" s="7"/>
      <c r="I1420" s="7"/>
      <c r="J1420" s="7"/>
      <c r="K1420" s="7"/>
    </row>
    <row r="1421" spans="1:11">
      <c r="B1421" s="7"/>
      <c r="C1421" s="7"/>
      <c r="D1421" s="7"/>
      <c r="E1421" s="7"/>
      <c r="F1421" s="12"/>
      <c r="G1421" s="7"/>
      <c r="H1421" s="7"/>
      <c r="I1421" s="7"/>
      <c r="J1421" s="7"/>
      <c r="K1421" s="7"/>
    </row>
    <row r="1422" spans="1:11">
      <c r="B1422" s="7"/>
      <c r="C1422" s="7"/>
      <c r="D1422" s="7"/>
      <c r="E1422" s="7"/>
      <c r="F1422" s="12"/>
      <c r="G1422" s="7"/>
      <c r="H1422" s="7"/>
      <c r="I1422" s="7"/>
      <c r="J1422" s="7"/>
      <c r="K1422" s="7"/>
    </row>
    <row r="1423" spans="1:11">
      <c r="C1423" s="7"/>
      <c r="D1423" s="7"/>
      <c r="E1423" s="7"/>
      <c r="F1423" s="7"/>
      <c r="G1423" s="7"/>
      <c r="H1423" s="7"/>
    </row>
    <row r="1424" spans="1:11">
      <c r="C1424" s="7"/>
      <c r="D1424" s="7"/>
      <c r="E1424" s="7"/>
      <c r="F1424" s="7"/>
      <c r="G1424" s="7"/>
      <c r="H1424" s="7"/>
    </row>
    <row r="1425" spans="3:8">
      <c r="C1425" s="7"/>
      <c r="D1425" s="7"/>
      <c r="E1425" s="7"/>
      <c r="F1425" s="7"/>
      <c r="G1425" s="7"/>
      <c r="H1425" s="7"/>
    </row>
    <row r="1426" spans="3:8">
      <c r="C1426" s="7"/>
      <c r="D1426" s="7"/>
      <c r="E1426" s="7"/>
      <c r="F1426" s="7"/>
      <c r="G1426" s="7"/>
      <c r="H1426" s="7"/>
    </row>
    <row r="1427" spans="3:8">
      <c r="C1427" s="7"/>
      <c r="D1427" s="7"/>
      <c r="E1427" s="7"/>
      <c r="F1427" s="7"/>
      <c r="G1427" s="7"/>
      <c r="H1427" s="7"/>
    </row>
    <row r="1428" spans="3:8">
      <c r="C1428" s="7"/>
      <c r="D1428" s="7"/>
      <c r="E1428" s="7"/>
      <c r="F1428" s="7"/>
      <c r="G1428" s="7"/>
      <c r="H1428" s="7"/>
    </row>
    <row r="1429" spans="3:8">
      <c r="C1429" s="7"/>
      <c r="D1429" s="7"/>
      <c r="E1429" s="7"/>
      <c r="F1429" s="7"/>
      <c r="G1429" s="7"/>
      <c r="H1429" s="7"/>
    </row>
    <row r="1430" spans="3:8">
      <c r="C1430" s="7"/>
      <c r="D1430" s="7"/>
      <c r="E1430" s="7"/>
      <c r="F1430" s="7"/>
      <c r="G1430" s="7"/>
      <c r="H1430" s="7"/>
    </row>
    <row r="1431" spans="3:8">
      <c r="C1431" s="7"/>
      <c r="D1431" s="7"/>
      <c r="E1431" s="7"/>
      <c r="F1431" s="7"/>
      <c r="G1431" s="7"/>
      <c r="H1431" s="7"/>
    </row>
    <row r="1432" spans="3:8">
      <c r="C1432" s="7"/>
      <c r="D1432" s="7"/>
      <c r="E1432" s="7"/>
      <c r="F1432" s="7"/>
      <c r="G1432" s="7"/>
      <c r="H1432" s="7"/>
    </row>
    <row r="1433" spans="3:8">
      <c r="C1433" s="7"/>
      <c r="D1433" s="7"/>
      <c r="E1433" s="7"/>
      <c r="F1433" s="7"/>
      <c r="G1433" s="7"/>
      <c r="H1433" s="7"/>
    </row>
    <row r="1434" spans="3:8">
      <c r="C1434" s="7"/>
      <c r="D1434" s="7"/>
      <c r="E1434" s="7"/>
      <c r="F1434" s="7"/>
      <c r="G1434" s="7"/>
      <c r="H1434" s="7"/>
    </row>
    <row r="1435" spans="3:8">
      <c r="C1435" s="7"/>
      <c r="D1435" s="7"/>
      <c r="E1435" s="7"/>
      <c r="F1435" s="7"/>
      <c r="G1435" s="7"/>
      <c r="H1435" s="7"/>
    </row>
  </sheetData>
  <mergeCells count="43">
    <mergeCell ref="J13:K13"/>
    <mergeCell ref="J46:K46"/>
    <mergeCell ref="J79:K79"/>
    <mergeCell ref="J112:K112"/>
    <mergeCell ref="J343:K343"/>
    <mergeCell ref="J376:K376"/>
    <mergeCell ref="J277:K277"/>
    <mergeCell ref="J310:K310"/>
    <mergeCell ref="J145:K145"/>
    <mergeCell ref="J178:K178"/>
    <mergeCell ref="J211:K211"/>
    <mergeCell ref="J244:K244"/>
    <mergeCell ref="J409:K409"/>
    <mergeCell ref="J442:K442"/>
    <mergeCell ref="J475:K475"/>
    <mergeCell ref="J508:K508"/>
    <mergeCell ref="J541:K541"/>
    <mergeCell ref="J574:K574"/>
    <mergeCell ref="J970:K970"/>
    <mergeCell ref="J607:K607"/>
    <mergeCell ref="J640:K640"/>
    <mergeCell ref="J673:K673"/>
    <mergeCell ref="J706:K706"/>
    <mergeCell ref="J739:K739"/>
    <mergeCell ref="J772:K772"/>
    <mergeCell ref="J805:K805"/>
    <mergeCell ref="J838:K838"/>
    <mergeCell ref="J871:K871"/>
    <mergeCell ref="J904:K904"/>
    <mergeCell ref="J937:K937"/>
    <mergeCell ref="J1366:K1366"/>
    <mergeCell ref="J1399:K1399"/>
    <mergeCell ref="J1003:K1003"/>
    <mergeCell ref="J1036:K1036"/>
    <mergeCell ref="J1069:K1069"/>
    <mergeCell ref="J1135:K1135"/>
    <mergeCell ref="J1300:K1300"/>
    <mergeCell ref="J1333:K1333"/>
    <mergeCell ref="J1102:K1102"/>
    <mergeCell ref="J1168:K1168"/>
    <mergeCell ref="J1201:K1201"/>
    <mergeCell ref="J1234:K1234"/>
    <mergeCell ref="J1267:K1267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4"/>
  <sheetViews>
    <sheetView topLeftCell="A12" workbookViewId="0">
      <selection activeCell="E34" sqref="E34"/>
    </sheetView>
  </sheetViews>
  <sheetFormatPr baseColWidth="10" defaultRowHeight="12.75"/>
  <cols>
    <col min="1" max="1" width="11.42578125" style="23"/>
  </cols>
  <sheetData>
    <row r="1" spans="1:16" s="23" customFormat="1" ht="11.25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G1" s="1" t="s">
        <v>103</v>
      </c>
      <c r="H1" s="1" t="s">
        <v>104</v>
      </c>
      <c r="I1" s="1" t="s">
        <v>105</v>
      </c>
      <c r="J1" s="1" t="s">
        <v>106</v>
      </c>
      <c r="K1" s="1" t="s">
        <v>107</v>
      </c>
    </row>
    <row r="2" spans="1:16">
      <c r="A2" s="1" t="s">
        <v>3</v>
      </c>
      <c r="B2" s="2">
        <v>30</v>
      </c>
      <c r="C2" s="7">
        <v>35</v>
      </c>
      <c r="D2" s="7">
        <v>40</v>
      </c>
      <c r="E2" s="7">
        <v>45</v>
      </c>
      <c r="F2" s="7">
        <v>30</v>
      </c>
      <c r="G2" s="7">
        <v>35</v>
      </c>
      <c r="H2" s="7">
        <v>40</v>
      </c>
      <c r="I2" s="7">
        <v>45</v>
      </c>
      <c r="J2" s="7">
        <v>30</v>
      </c>
      <c r="K2" s="7">
        <v>35</v>
      </c>
      <c r="L2" s="7"/>
      <c r="M2" s="7"/>
      <c r="N2" s="7"/>
      <c r="O2" s="7"/>
      <c r="P2" s="7"/>
    </row>
    <row r="3" spans="1:16">
      <c r="A3" s="1" t="s">
        <v>4</v>
      </c>
      <c r="B3" s="2">
        <v>3</v>
      </c>
      <c r="C3" s="7">
        <v>4</v>
      </c>
      <c r="D3" s="2">
        <v>5</v>
      </c>
      <c r="E3" s="2">
        <v>6</v>
      </c>
      <c r="F3" s="2">
        <v>7</v>
      </c>
      <c r="G3" s="2">
        <v>8</v>
      </c>
      <c r="H3" s="2">
        <v>3</v>
      </c>
      <c r="I3" s="2">
        <v>4</v>
      </c>
      <c r="J3" s="2">
        <v>5</v>
      </c>
      <c r="K3" s="2">
        <v>6</v>
      </c>
    </row>
    <row r="4" spans="1:16">
      <c r="A4" s="1" t="s">
        <v>28</v>
      </c>
      <c r="B4" s="2">
        <v>248</v>
      </c>
      <c r="C4" s="7">
        <v>250</v>
      </c>
      <c r="D4" s="2">
        <v>252</v>
      </c>
      <c r="E4" s="2">
        <v>254</v>
      </c>
      <c r="F4" s="2">
        <v>256</v>
      </c>
      <c r="G4" s="2">
        <v>258</v>
      </c>
      <c r="H4" s="2">
        <v>260</v>
      </c>
      <c r="I4" s="2">
        <v>248</v>
      </c>
      <c r="J4" s="2">
        <v>252</v>
      </c>
      <c r="K4" s="2">
        <v>254</v>
      </c>
    </row>
    <row r="5" spans="1:16">
      <c r="A5" s="1" t="s">
        <v>5</v>
      </c>
      <c r="B5" s="2">
        <v>14</v>
      </c>
      <c r="C5" s="7">
        <v>18</v>
      </c>
      <c r="D5" s="2">
        <v>22</v>
      </c>
      <c r="E5" s="2">
        <v>14</v>
      </c>
      <c r="F5" s="2">
        <v>18</v>
      </c>
      <c r="G5" s="2">
        <v>22</v>
      </c>
      <c r="H5" s="2">
        <v>14</v>
      </c>
      <c r="I5" s="2">
        <v>18</v>
      </c>
      <c r="J5" s="2">
        <v>22</v>
      </c>
      <c r="K5" s="2">
        <v>14</v>
      </c>
    </row>
    <row r="6" spans="1:16">
      <c r="A6" s="1" t="s">
        <v>27</v>
      </c>
      <c r="B6" s="2">
        <v>280</v>
      </c>
      <c r="C6" s="7">
        <v>280</v>
      </c>
      <c r="D6" s="2">
        <v>280</v>
      </c>
      <c r="E6" s="2">
        <v>285</v>
      </c>
      <c r="F6" s="2">
        <v>285</v>
      </c>
      <c r="G6" s="2">
        <v>285</v>
      </c>
      <c r="H6" s="2">
        <v>285</v>
      </c>
      <c r="I6" s="2">
        <v>285</v>
      </c>
      <c r="J6" s="2">
        <v>285</v>
      </c>
      <c r="K6" s="2">
        <v>285</v>
      </c>
    </row>
    <row r="7" spans="1:16">
      <c r="A7" s="1" t="s">
        <v>6</v>
      </c>
      <c r="B7" s="2">
        <v>5.8</v>
      </c>
      <c r="C7" s="7">
        <v>5.9</v>
      </c>
      <c r="D7" s="2">
        <v>6</v>
      </c>
      <c r="E7" s="2">
        <v>3.5</v>
      </c>
      <c r="F7" s="2">
        <v>3.8</v>
      </c>
      <c r="G7" s="2">
        <v>4.5</v>
      </c>
      <c r="H7" s="2">
        <v>6.5</v>
      </c>
      <c r="I7" s="2">
        <v>7</v>
      </c>
      <c r="J7" s="2">
        <v>7.1</v>
      </c>
      <c r="K7" s="2">
        <v>4.7</v>
      </c>
    </row>
    <row r="8" spans="1:16">
      <c r="B8" s="2"/>
      <c r="C8" s="7"/>
      <c r="D8" s="7"/>
      <c r="E8" s="7"/>
      <c r="F8" s="7"/>
      <c r="G8" s="7"/>
      <c r="H8" s="7"/>
      <c r="I8" s="2"/>
      <c r="J8" s="2"/>
      <c r="K8" s="2"/>
    </row>
    <row r="9" spans="1:16" s="23" customFormat="1" ht="11.25">
      <c r="A9" s="1" t="s">
        <v>97</v>
      </c>
      <c r="B9" s="1" t="s">
        <v>108</v>
      </c>
      <c r="C9" s="1" t="s">
        <v>109</v>
      </c>
      <c r="D9" s="1" t="s">
        <v>110</v>
      </c>
      <c r="E9" s="1" t="s">
        <v>111</v>
      </c>
      <c r="F9" s="1" t="s">
        <v>112</v>
      </c>
      <c r="G9" s="1" t="s">
        <v>113</v>
      </c>
      <c r="H9" s="1" t="s">
        <v>114</v>
      </c>
      <c r="I9" s="1" t="s">
        <v>115</v>
      </c>
      <c r="J9" s="1" t="s">
        <v>116</v>
      </c>
      <c r="K9" s="1" t="s">
        <v>117</v>
      </c>
    </row>
    <row r="10" spans="1:16">
      <c r="A10" s="1" t="s">
        <v>3</v>
      </c>
      <c r="B10" s="7">
        <v>35</v>
      </c>
      <c r="C10" s="7">
        <v>12</v>
      </c>
      <c r="D10" s="7">
        <v>12</v>
      </c>
      <c r="E10" s="7">
        <v>15</v>
      </c>
      <c r="F10" s="7">
        <v>17</v>
      </c>
      <c r="G10" s="7">
        <v>17</v>
      </c>
      <c r="H10" s="7">
        <v>40</v>
      </c>
      <c r="I10" s="7">
        <v>38</v>
      </c>
      <c r="J10" s="7">
        <v>5</v>
      </c>
      <c r="K10" s="7">
        <v>8</v>
      </c>
      <c r="L10" s="7"/>
      <c r="M10" s="7"/>
      <c r="N10" s="7"/>
      <c r="O10" s="7"/>
      <c r="P10" s="7"/>
    </row>
    <row r="11" spans="1:16">
      <c r="A11" s="1" t="s">
        <v>4</v>
      </c>
      <c r="B11" s="2">
        <v>6</v>
      </c>
      <c r="C11" s="2">
        <v>5</v>
      </c>
      <c r="D11" s="2">
        <v>6</v>
      </c>
      <c r="E11" s="2">
        <v>6</v>
      </c>
      <c r="F11" s="2">
        <v>5</v>
      </c>
      <c r="G11" s="2">
        <v>4.5</v>
      </c>
      <c r="H11" s="2">
        <v>4</v>
      </c>
      <c r="I11" s="2">
        <v>4</v>
      </c>
      <c r="J11" s="2">
        <v>5</v>
      </c>
      <c r="K11" s="2">
        <v>5</v>
      </c>
    </row>
    <row r="12" spans="1:16">
      <c r="A12" s="1" t="s">
        <v>28</v>
      </c>
      <c r="B12" s="2">
        <v>254</v>
      </c>
      <c r="C12" s="2">
        <v>254</v>
      </c>
      <c r="D12" s="2">
        <v>254</v>
      </c>
      <c r="E12" s="2">
        <v>254</v>
      </c>
      <c r="F12" s="2">
        <v>254</v>
      </c>
      <c r="G12" s="2">
        <v>254</v>
      </c>
      <c r="H12" s="2">
        <v>254</v>
      </c>
      <c r="I12" s="2">
        <v>254</v>
      </c>
      <c r="J12" s="2">
        <v>254</v>
      </c>
      <c r="K12" s="2">
        <v>254</v>
      </c>
    </row>
    <row r="13" spans="1:16">
      <c r="A13" s="1" t="s">
        <v>5</v>
      </c>
      <c r="B13" s="2">
        <v>14</v>
      </c>
      <c r="C13" s="2">
        <v>14</v>
      </c>
      <c r="D13" s="2">
        <v>14</v>
      </c>
      <c r="E13" s="2">
        <v>14</v>
      </c>
      <c r="F13" s="2">
        <v>14</v>
      </c>
      <c r="G13" s="2">
        <v>14</v>
      </c>
      <c r="H13" s="2">
        <v>14</v>
      </c>
      <c r="I13" s="2">
        <v>14</v>
      </c>
      <c r="J13" s="2">
        <v>14</v>
      </c>
      <c r="K13" s="2">
        <v>14</v>
      </c>
    </row>
    <row r="14" spans="1:16">
      <c r="A14" s="1" t="s">
        <v>27</v>
      </c>
      <c r="B14" s="2">
        <v>270</v>
      </c>
      <c r="C14" s="2">
        <v>285</v>
      </c>
      <c r="D14" s="2">
        <v>285</v>
      </c>
      <c r="E14" s="2">
        <v>285</v>
      </c>
      <c r="F14" s="2">
        <v>285</v>
      </c>
      <c r="G14" s="2">
        <v>285</v>
      </c>
      <c r="H14" s="2">
        <v>285</v>
      </c>
      <c r="I14" s="2">
        <v>285</v>
      </c>
      <c r="J14" s="2">
        <v>285</v>
      </c>
      <c r="K14" s="2">
        <v>285</v>
      </c>
    </row>
    <row r="15" spans="1:16">
      <c r="A15" s="1" t="s">
        <v>6</v>
      </c>
      <c r="B15" s="2">
        <v>4.7</v>
      </c>
      <c r="C15" s="2">
        <v>4.7</v>
      </c>
      <c r="D15" s="2">
        <v>4.7</v>
      </c>
      <c r="E15" s="2">
        <v>4.7</v>
      </c>
      <c r="F15" s="2">
        <v>4.7</v>
      </c>
      <c r="G15" s="2">
        <v>4.7</v>
      </c>
      <c r="H15" s="2">
        <v>4.7</v>
      </c>
      <c r="I15" s="2">
        <v>4.7</v>
      </c>
      <c r="J15" s="2">
        <v>4.7</v>
      </c>
      <c r="K15" s="2">
        <v>4.7</v>
      </c>
    </row>
    <row r="16" spans="1:16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6" s="23" customFormat="1" ht="11.25">
      <c r="A17" s="1" t="s">
        <v>97</v>
      </c>
      <c r="B17" s="1" t="s">
        <v>118</v>
      </c>
      <c r="C17" s="1" t="s">
        <v>119</v>
      </c>
      <c r="D17" s="1" t="s">
        <v>120</v>
      </c>
      <c r="E17" s="1" t="s">
        <v>121</v>
      </c>
      <c r="F17" s="1" t="s">
        <v>122</v>
      </c>
      <c r="G17" s="1" t="s">
        <v>123</v>
      </c>
      <c r="H17" s="1" t="s">
        <v>124</v>
      </c>
      <c r="I17" s="1" t="s">
        <v>125</v>
      </c>
      <c r="J17" s="1" t="s">
        <v>126</v>
      </c>
      <c r="K17" s="1" t="s">
        <v>127</v>
      </c>
    </row>
    <row r="18" spans="1:16">
      <c r="A18" s="1" t="s">
        <v>3</v>
      </c>
      <c r="B18" s="7">
        <v>6</v>
      </c>
      <c r="C18" s="7">
        <v>35</v>
      </c>
      <c r="D18" s="7">
        <v>20</v>
      </c>
      <c r="E18" s="7">
        <v>20</v>
      </c>
      <c r="F18" s="7">
        <v>20</v>
      </c>
      <c r="G18" s="7">
        <v>35</v>
      </c>
      <c r="H18" s="7">
        <v>35</v>
      </c>
      <c r="I18" s="7">
        <v>35</v>
      </c>
      <c r="J18" s="7">
        <v>20</v>
      </c>
      <c r="K18" s="7">
        <v>25</v>
      </c>
      <c r="L18" s="7"/>
      <c r="M18" s="7"/>
      <c r="N18" s="7"/>
      <c r="O18" s="7"/>
      <c r="P18" s="7"/>
    </row>
    <row r="19" spans="1:16">
      <c r="A19" s="1" t="s">
        <v>4</v>
      </c>
      <c r="B19" s="2">
        <v>6</v>
      </c>
      <c r="C19" s="2">
        <v>6</v>
      </c>
      <c r="D19" s="2">
        <v>6</v>
      </c>
      <c r="E19" s="2">
        <v>6</v>
      </c>
      <c r="F19" s="2">
        <v>6</v>
      </c>
      <c r="G19" s="2">
        <v>6</v>
      </c>
      <c r="H19" s="2">
        <v>6</v>
      </c>
      <c r="I19" s="2">
        <v>6</v>
      </c>
      <c r="J19" s="2">
        <v>6</v>
      </c>
      <c r="K19" s="2">
        <v>7</v>
      </c>
    </row>
    <row r="20" spans="1:16">
      <c r="A20" s="1" t="s">
        <v>28</v>
      </c>
      <c r="B20" s="2">
        <v>254</v>
      </c>
      <c r="C20" s="2">
        <v>260</v>
      </c>
      <c r="D20" s="2">
        <v>260</v>
      </c>
      <c r="E20" s="2">
        <v>260</v>
      </c>
      <c r="F20" s="2">
        <v>254</v>
      </c>
      <c r="G20" s="2">
        <v>254</v>
      </c>
      <c r="H20" s="2">
        <v>245</v>
      </c>
      <c r="I20" s="2">
        <v>234</v>
      </c>
      <c r="J20" s="2">
        <v>235</v>
      </c>
      <c r="K20" s="2">
        <v>240</v>
      </c>
    </row>
    <row r="21" spans="1:16">
      <c r="A21" s="1" t="s">
        <v>5</v>
      </c>
      <c r="B21" s="2">
        <v>14</v>
      </c>
      <c r="C21" s="2">
        <v>20</v>
      </c>
      <c r="D21" s="2">
        <v>20</v>
      </c>
      <c r="E21" s="2">
        <v>18</v>
      </c>
      <c r="F21" s="2">
        <v>14</v>
      </c>
      <c r="G21" s="2">
        <v>14</v>
      </c>
      <c r="H21" s="2">
        <v>20</v>
      </c>
      <c r="I21" s="2">
        <v>18</v>
      </c>
      <c r="J21" s="2">
        <v>20</v>
      </c>
      <c r="K21" s="2">
        <v>19</v>
      </c>
    </row>
    <row r="22" spans="1:16">
      <c r="A22" s="1" t="s">
        <v>27</v>
      </c>
      <c r="B22" s="2">
        <v>285</v>
      </c>
      <c r="C22" s="2">
        <v>285</v>
      </c>
      <c r="D22" s="2">
        <v>285</v>
      </c>
      <c r="E22" s="2">
        <v>285</v>
      </c>
      <c r="F22" s="2">
        <v>280</v>
      </c>
      <c r="G22" s="2">
        <v>280</v>
      </c>
      <c r="H22" s="2">
        <v>285</v>
      </c>
      <c r="I22" s="2">
        <v>285</v>
      </c>
      <c r="J22" s="2">
        <v>285</v>
      </c>
      <c r="K22" s="2">
        <v>285</v>
      </c>
    </row>
    <row r="23" spans="1:16">
      <c r="A23" s="1" t="s">
        <v>6</v>
      </c>
      <c r="B23" s="2">
        <v>4.7</v>
      </c>
      <c r="C23" s="2">
        <v>4.7</v>
      </c>
      <c r="D23" s="2">
        <v>4.7</v>
      </c>
      <c r="E23" s="2">
        <v>4.7</v>
      </c>
      <c r="F23" s="2">
        <v>4.7</v>
      </c>
      <c r="G23" s="2">
        <v>4.7</v>
      </c>
      <c r="H23" s="2">
        <v>4.7</v>
      </c>
      <c r="I23" s="2">
        <v>4.7</v>
      </c>
      <c r="J23" s="2">
        <v>4.7</v>
      </c>
      <c r="K23" s="2">
        <v>4.7</v>
      </c>
    </row>
    <row r="24" spans="1:16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6" s="23" customFormat="1" ht="11.25">
      <c r="A25" s="1" t="s">
        <v>97</v>
      </c>
      <c r="B25" s="1" t="s">
        <v>128</v>
      </c>
      <c r="C25" s="1" t="s">
        <v>129</v>
      </c>
      <c r="D25" s="1" t="s">
        <v>130</v>
      </c>
      <c r="E25" s="1" t="s">
        <v>131</v>
      </c>
      <c r="F25" s="1" t="s">
        <v>132</v>
      </c>
      <c r="G25" s="1" t="s">
        <v>133</v>
      </c>
      <c r="H25" s="1" t="s">
        <v>134</v>
      </c>
      <c r="I25" s="1" t="s">
        <v>135</v>
      </c>
      <c r="J25" s="1" t="s">
        <v>136</v>
      </c>
      <c r="K25" s="1" t="s">
        <v>137</v>
      </c>
    </row>
    <row r="26" spans="1:16">
      <c r="A26" s="1" t="s">
        <v>3</v>
      </c>
      <c r="B26" s="7">
        <v>35</v>
      </c>
      <c r="C26" s="7">
        <v>25</v>
      </c>
      <c r="D26" s="7">
        <v>20</v>
      </c>
      <c r="E26" s="7">
        <v>22</v>
      </c>
      <c r="F26" s="7">
        <v>15</v>
      </c>
      <c r="G26" s="7">
        <v>35</v>
      </c>
      <c r="H26" s="7">
        <v>12</v>
      </c>
      <c r="I26" s="7">
        <v>12</v>
      </c>
      <c r="J26" s="7">
        <v>15</v>
      </c>
      <c r="K26" s="7">
        <v>17</v>
      </c>
      <c r="L26" s="7"/>
      <c r="M26" s="7"/>
      <c r="N26" s="7"/>
      <c r="O26" s="7"/>
      <c r="P26" s="7"/>
    </row>
    <row r="27" spans="1:16">
      <c r="A27" s="1" t="s">
        <v>4</v>
      </c>
      <c r="B27" s="2">
        <v>6</v>
      </c>
      <c r="C27" s="2">
        <v>7</v>
      </c>
      <c r="D27" s="2">
        <v>8</v>
      </c>
      <c r="E27" s="2">
        <v>6</v>
      </c>
      <c r="F27" s="2">
        <v>8</v>
      </c>
      <c r="G27" s="2">
        <v>6</v>
      </c>
      <c r="H27" s="2">
        <v>5</v>
      </c>
      <c r="I27" s="2">
        <v>6</v>
      </c>
      <c r="J27" s="2">
        <v>6</v>
      </c>
      <c r="K27" s="2">
        <v>5</v>
      </c>
    </row>
    <row r="28" spans="1:16">
      <c r="A28" s="1" t="s">
        <v>28</v>
      </c>
      <c r="B28" s="2">
        <v>242</v>
      </c>
      <c r="C28" s="2">
        <v>245</v>
      </c>
      <c r="D28" s="2">
        <v>235</v>
      </c>
      <c r="E28" s="2">
        <v>238</v>
      </c>
      <c r="F28" s="2">
        <v>246</v>
      </c>
      <c r="G28" s="2">
        <v>254</v>
      </c>
      <c r="H28" s="2">
        <v>254</v>
      </c>
      <c r="I28" s="2">
        <v>254</v>
      </c>
      <c r="J28" s="2">
        <v>254</v>
      </c>
      <c r="K28" s="2">
        <v>254</v>
      </c>
    </row>
    <row r="29" spans="1:16">
      <c r="A29" s="1" t="s">
        <v>5</v>
      </c>
      <c r="B29" s="2">
        <v>25</v>
      </c>
      <c r="C29" s="2">
        <v>30</v>
      </c>
      <c r="D29" s="2">
        <v>35</v>
      </c>
      <c r="E29" s="2">
        <v>10</v>
      </c>
      <c r="F29" s="2">
        <v>18</v>
      </c>
      <c r="G29" s="2">
        <v>14</v>
      </c>
      <c r="H29" s="2">
        <v>14</v>
      </c>
      <c r="I29" s="2">
        <v>14</v>
      </c>
      <c r="J29" s="2">
        <v>14</v>
      </c>
      <c r="K29" s="2">
        <v>14</v>
      </c>
    </row>
    <row r="30" spans="1:16">
      <c r="A30" s="1" t="s">
        <v>27</v>
      </c>
      <c r="B30" s="2">
        <v>285</v>
      </c>
      <c r="C30" s="2">
        <v>285</v>
      </c>
      <c r="D30" s="2">
        <v>285</v>
      </c>
      <c r="E30" s="2">
        <v>285</v>
      </c>
      <c r="F30" s="2">
        <v>285</v>
      </c>
      <c r="G30" s="2">
        <v>285</v>
      </c>
      <c r="H30" s="2">
        <v>285</v>
      </c>
      <c r="I30" s="2">
        <v>285</v>
      </c>
      <c r="J30" s="2">
        <v>285</v>
      </c>
      <c r="K30" s="2">
        <v>285</v>
      </c>
    </row>
    <row r="31" spans="1:16">
      <c r="A31" s="1" t="s">
        <v>6</v>
      </c>
      <c r="B31" s="2">
        <v>6</v>
      </c>
      <c r="C31" s="2">
        <v>7</v>
      </c>
      <c r="D31" s="2">
        <v>6.5</v>
      </c>
      <c r="E31" s="2">
        <v>3</v>
      </c>
      <c r="F31" s="2">
        <v>4</v>
      </c>
      <c r="G31" s="2">
        <v>4.7</v>
      </c>
      <c r="H31" s="2">
        <v>4.7</v>
      </c>
      <c r="I31" s="2">
        <v>4.7</v>
      </c>
      <c r="J31" s="2">
        <v>4.7</v>
      </c>
      <c r="K31" s="2">
        <v>4.7</v>
      </c>
    </row>
    <row r="32" spans="1:16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s="23" customFormat="1" ht="11.25">
      <c r="A33" s="1" t="s">
        <v>97</v>
      </c>
      <c r="B33" s="1" t="s">
        <v>138</v>
      </c>
      <c r="C33" s="1" t="s">
        <v>139</v>
      </c>
      <c r="D33" s="1" t="s">
        <v>140</v>
      </c>
      <c r="E33" s="1" t="s">
        <v>141</v>
      </c>
      <c r="F33" s="1" t="s">
        <v>142</v>
      </c>
      <c r="G33" s="1" t="s">
        <v>143</v>
      </c>
      <c r="H33" s="1" t="s">
        <v>144</v>
      </c>
      <c r="I33" s="1" t="s">
        <v>145</v>
      </c>
      <c r="J33" s="1" t="s">
        <v>146</v>
      </c>
      <c r="K33" s="1" t="s">
        <v>147</v>
      </c>
    </row>
    <row r="34" spans="1:11">
      <c r="A34" s="1" t="s">
        <v>3</v>
      </c>
      <c r="B34" s="7">
        <v>17</v>
      </c>
      <c r="C34" s="7">
        <v>20</v>
      </c>
      <c r="D34" s="7">
        <v>35</v>
      </c>
      <c r="E34" s="7"/>
      <c r="F34" s="7"/>
      <c r="G34" s="7"/>
      <c r="H34" s="7"/>
      <c r="I34" s="7"/>
      <c r="J34" s="2"/>
      <c r="K34" s="2"/>
    </row>
    <row r="35" spans="1:11">
      <c r="A35" s="1" t="s">
        <v>4</v>
      </c>
      <c r="B35" s="2">
        <v>4.5</v>
      </c>
      <c r="C35" s="2">
        <v>6</v>
      </c>
      <c r="D35" s="2">
        <v>6</v>
      </c>
      <c r="E35" s="2"/>
      <c r="F35" s="2"/>
      <c r="G35" s="2"/>
      <c r="H35" s="2"/>
      <c r="I35" s="2"/>
      <c r="J35" s="2"/>
      <c r="K35" s="2"/>
    </row>
    <row r="36" spans="1:11">
      <c r="A36" s="1" t="s">
        <v>28</v>
      </c>
      <c r="B36" s="2">
        <v>254</v>
      </c>
      <c r="C36" s="2">
        <v>260</v>
      </c>
      <c r="D36" s="2">
        <v>254</v>
      </c>
      <c r="E36" s="2"/>
      <c r="F36" s="2"/>
      <c r="G36" s="2"/>
      <c r="H36" s="2"/>
      <c r="I36" s="2"/>
      <c r="J36" s="2"/>
      <c r="K36" s="2"/>
    </row>
    <row r="37" spans="1:11">
      <c r="A37" s="1" t="s">
        <v>5</v>
      </c>
      <c r="B37" s="2">
        <v>14</v>
      </c>
      <c r="C37" s="2">
        <v>18</v>
      </c>
      <c r="D37" s="2">
        <v>14</v>
      </c>
      <c r="E37" s="2"/>
      <c r="F37" s="2"/>
      <c r="G37" s="2"/>
      <c r="H37" s="2"/>
      <c r="I37" s="2"/>
      <c r="J37" s="2"/>
      <c r="K37" s="2"/>
    </row>
    <row r="38" spans="1:11">
      <c r="A38" s="1" t="s">
        <v>27</v>
      </c>
      <c r="B38" s="2">
        <v>285</v>
      </c>
      <c r="C38" s="2">
        <v>285</v>
      </c>
      <c r="D38" s="2">
        <v>280</v>
      </c>
      <c r="E38" s="2"/>
      <c r="F38" s="2"/>
      <c r="G38" s="2"/>
      <c r="H38" s="2"/>
      <c r="I38" s="2"/>
      <c r="J38" s="2"/>
      <c r="K38" s="2"/>
    </row>
    <row r="39" spans="1:11">
      <c r="A39" s="1" t="s">
        <v>6</v>
      </c>
      <c r="B39" s="2">
        <v>4.7</v>
      </c>
      <c r="C39" s="2">
        <v>4.7</v>
      </c>
      <c r="D39" s="2">
        <v>4.7</v>
      </c>
      <c r="E39" s="2"/>
      <c r="F39" s="2"/>
      <c r="G39" s="2"/>
      <c r="H39" s="2"/>
      <c r="I39" s="2"/>
      <c r="J39" s="2"/>
      <c r="K39" s="2"/>
    </row>
    <row r="40" spans="1:11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>
      <c r="B224" s="2"/>
      <c r="C224" s="2"/>
      <c r="D224" s="2"/>
      <c r="E224" s="2"/>
      <c r="F224" s="2"/>
      <c r="G224" s="2"/>
      <c r="H224" s="2"/>
      <c r="I224" s="2"/>
      <c r="J224" s="2"/>
      <c r="K22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5"/>
  <sheetViews>
    <sheetView topLeftCell="A12" workbookViewId="0">
      <selection activeCell="E34" sqref="E34"/>
    </sheetView>
  </sheetViews>
  <sheetFormatPr baseColWidth="10" defaultRowHeight="12.75"/>
  <cols>
    <col min="1" max="1" width="11.42578125" style="23"/>
  </cols>
  <sheetData>
    <row r="1" spans="1:16" s="23" customFormat="1" ht="11.25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G1" s="1" t="s">
        <v>103</v>
      </c>
      <c r="H1" s="1" t="s">
        <v>104</v>
      </c>
      <c r="I1" s="1" t="s">
        <v>105</v>
      </c>
      <c r="J1" s="1" t="s">
        <v>106</v>
      </c>
      <c r="K1" s="1" t="s">
        <v>107</v>
      </c>
      <c r="L1" s="1"/>
      <c r="M1" s="1"/>
      <c r="N1" s="1"/>
    </row>
    <row r="2" spans="1:16">
      <c r="A2" s="6" t="s">
        <v>46</v>
      </c>
      <c r="B2" s="2">
        <v>2</v>
      </c>
      <c r="C2" s="2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  <c r="I2" s="20">
        <v>9</v>
      </c>
      <c r="J2" s="20">
        <v>10</v>
      </c>
      <c r="K2" s="20">
        <v>11</v>
      </c>
      <c r="L2" s="11"/>
      <c r="M2" s="11"/>
      <c r="N2" s="7"/>
      <c r="O2" s="12"/>
      <c r="P2" s="7"/>
    </row>
    <row r="3" spans="1:16">
      <c r="A3" s="9" t="s">
        <v>47</v>
      </c>
      <c r="B3" s="24">
        <v>3.5</v>
      </c>
      <c r="C3" s="24">
        <v>2.5</v>
      </c>
      <c r="D3" s="24">
        <v>3.5</v>
      </c>
      <c r="E3" s="24">
        <v>2.5</v>
      </c>
      <c r="F3" s="24">
        <v>3.5</v>
      </c>
      <c r="G3" s="24">
        <v>2.5</v>
      </c>
      <c r="H3" s="24">
        <v>3.5</v>
      </c>
      <c r="I3" s="24">
        <v>2.5</v>
      </c>
      <c r="J3" s="24">
        <v>3.5</v>
      </c>
      <c r="K3" s="24">
        <v>2.5</v>
      </c>
      <c r="L3" s="2"/>
      <c r="M3" s="2"/>
      <c r="N3" s="2"/>
    </row>
    <row r="4" spans="1:16">
      <c r="A4" s="9" t="s">
        <v>48</v>
      </c>
      <c r="B4" s="24">
        <v>2.5</v>
      </c>
      <c r="C4" s="24">
        <v>1.5</v>
      </c>
      <c r="D4" s="24">
        <v>2.5</v>
      </c>
      <c r="E4" s="24">
        <v>1.5</v>
      </c>
      <c r="F4" s="24">
        <v>2.5</v>
      </c>
      <c r="G4" s="24">
        <v>1.5</v>
      </c>
      <c r="H4" s="24">
        <v>2.5</v>
      </c>
      <c r="I4" s="24">
        <v>1.5</v>
      </c>
      <c r="J4" s="24">
        <v>2.5</v>
      </c>
      <c r="K4" s="24">
        <v>1.5</v>
      </c>
      <c r="L4" s="2"/>
      <c r="M4" s="2"/>
      <c r="N4" s="2"/>
    </row>
    <row r="5" spans="1:16">
      <c r="A5" s="1" t="s">
        <v>45</v>
      </c>
      <c r="B5" s="2">
        <v>15</v>
      </c>
      <c r="C5" s="2">
        <v>20</v>
      </c>
      <c r="D5" s="2">
        <v>25</v>
      </c>
      <c r="E5" s="2">
        <v>30</v>
      </c>
      <c r="F5" s="2">
        <v>35</v>
      </c>
      <c r="G5" s="2">
        <v>40</v>
      </c>
      <c r="H5" s="2">
        <v>15</v>
      </c>
      <c r="I5" s="2">
        <v>20</v>
      </c>
      <c r="J5" s="2">
        <v>25</v>
      </c>
      <c r="K5" s="2">
        <v>30</v>
      </c>
      <c r="L5" s="2"/>
      <c r="M5" s="2"/>
      <c r="N5" s="2"/>
    </row>
    <row r="6" spans="1:16">
      <c r="A6" s="1" t="s">
        <v>44</v>
      </c>
      <c r="B6" s="2">
        <v>0.01</v>
      </c>
      <c r="C6" s="2">
        <v>0.02</v>
      </c>
      <c r="D6" s="20">
        <v>0.03</v>
      </c>
      <c r="E6" s="12">
        <v>0.04</v>
      </c>
      <c r="F6" s="12">
        <v>0.04</v>
      </c>
      <c r="G6" s="7">
        <v>0.05</v>
      </c>
      <c r="H6" s="12">
        <v>0.06</v>
      </c>
      <c r="I6" s="7">
        <v>7.0000000000000007E-2</v>
      </c>
      <c r="J6" s="2">
        <v>0.08</v>
      </c>
      <c r="K6" s="2">
        <v>0.09</v>
      </c>
      <c r="L6" s="2"/>
      <c r="M6" s="2"/>
      <c r="N6" s="2"/>
    </row>
    <row r="7" spans="1:16">
      <c r="A7" s="1" t="s">
        <v>43</v>
      </c>
      <c r="B7" s="2">
        <v>2</v>
      </c>
      <c r="C7" s="2">
        <v>3</v>
      </c>
      <c r="D7" s="25">
        <v>4</v>
      </c>
      <c r="E7" s="26">
        <v>5</v>
      </c>
      <c r="F7" s="26">
        <v>6</v>
      </c>
      <c r="G7" s="27">
        <v>7</v>
      </c>
      <c r="H7" s="26">
        <v>8</v>
      </c>
      <c r="I7" s="2">
        <v>9</v>
      </c>
      <c r="J7" s="2">
        <v>10</v>
      </c>
      <c r="K7" s="2">
        <v>11</v>
      </c>
      <c r="L7" s="2"/>
      <c r="M7" s="2"/>
      <c r="N7" s="2"/>
    </row>
    <row r="8" spans="1:16">
      <c r="A8" s="1"/>
      <c r="B8" s="2"/>
      <c r="C8" s="20"/>
      <c r="D8" s="11"/>
      <c r="E8" s="11"/>
      <c r="F8" s="7"/>
      <c r="G8" s="12"/>
      <c r="H8" s="7"/>
      <c r="I8" s="2"/>
      <c r="J8" s="2"/>
      <c r="K8" s="2"/>
      <c r="L8" s="2"/>
      <c r="M8" s="2"/>
      <c r="N8" s="2"/>
    </row>
    <row r="9" spans="1:16" s="23" customFormat="1" ht="11.25">
      <c r="A9" s="1" t="s">
        <v>97</v>
      </c>
      <c r="B9" s="1" t="s">
        <v>108</v>
      </c>
      <c r="C9" s="1" t="s">
        <v>109</v>
      </c>
      <c r="D9" s="1" t="s">
        <v>110</v>
      </c>
      <c r="E9" s="1" t="s">
        <v>111</v>
      </c>
      <c r="F9" s="1" t="s">
        <v>112</v>
      </c>
      <c r="G9" s="1" t="s">
        <v>113</v>
      </c>
      <c r="H9" s="1" t="s">
        <v>114</v>
      </c>
      <c r="I9" s="1" t="s">
        <v>115</v>
      </c>
      <c r="J9" s="1" t="s">
        <v>116</v>
      </c>
      <c r="K9" s="1" t="s">
        <v>117</v>
      </c>
      <c r="L9" s="1"/>
      <c r="M9" s="1"/>
      <c r="N9" s="1"/>
    </row>
    <row r="10" spans="1:16">
      <c r="A10" s="6" t="s">
        <v>46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11"/>
      <c r="M10" s="11"/>
      <c r="N10" s="7"/>
      <c r="O10" s="12"/>
      <c r="P10" s="7"/>
    </row>
    <row r="11" spans="1:16">
      <c r="A11" s="9" t="s">
        <v>47</v>
      </c>
      <c r="B11" s="24">
        <v>3.5</v>
      </c>
      <c r="C11" s="24">
        <v>2.5</v>
      </c>
      <c r="D11" s="24">
        <v>3.5</v>
      </c>
      <c r="E11" s="24">
        <v>2.5</v>
      </c>
      <c r="F11" s="24">
        <v>3.5</v>
      </c>
      <c r="G11" s="24">
        <v>2.5</v>
      </c>
      <c r="H11" s="24">
        <v>3.5</v>
      </c>
      <c r="I11" s="24">
        <v>2.5</v>
      </c>
      <c r="J11" s="24">
        <v>2.5</v>
      </c>
      <c r="K11" s="24">
        <v>2.5</v>
      </c>
      <c r="L11" s="2"/>
      <c r="M11" s="2"/>
      <c r="N11" s="2"/>
    </row>
    <row r="12" spans="1:16">
      <c r="A12" s="9" t="s">
        <v>48</v>
      </c>
      <c r="B12" s="24">
        <v>2.5</v>
      </c>
      <c r="C12" s="24">
        <v>1.5</v>
      </c>
      <c r="D12" s="24">
        <v>2.5</v>
      </c>
      <c r="E12" s="24">
        <v>1.5</v>
      </c>
      <c r="F12" s="24">
        <v>2.5</v>
      </c>
      <c r="G12" s="24">
        <v>1.5</v>
      </c>
      <c r="H12" s="24">
        <v>2.5</v>
      </c>
      <c r="I12" s="24">
        <v>1.5</v>
      </c>
      <c r="J12" s="24">
        <v>1.5</v>
      </c>
      <c r="K12" s="24">
        <v>1.5</v>
      </c>
      <c r="L12" s="2"/>
      <c r="M12" s="2"/>
      <c r="N12" s="2"/>
    </row>
    <row r="13" spans="1:16">
      <c r="A13" s="1" t="s">
        <v>45</v>
      </c>
      <c r="B13" s="2">
        <v>15</v>
      </c>
      <c r="C13" s="2">
        <v>20</v>
      </c>
      <c r="D13" s="2">
        <v>25</v>
      </c>
      <c r="E13" s="2">
        <v>30</v>
      </c>
      <c r="F13" s="2">
        <v>35</v>
      </c>
      <c r="G13" s="2">
        <v>40</v>
      </c>
      <c r="H13" s="2">
        <v>15</v>
      </c>
      <c r="I13" s="2">
        <v>20</v>
      </c>
      <c r="J13" s="2">
        <v>25</v>
      </c>
      <c r="K13" s="2">
        <v>30</v>
      </c>
      <c r="L13" s="2"/>
      <c r="M13" s="2"/>
      <c r="N13" s="2"/>
    </row>
    <row r="14" spans="1:16">
      <c r="A14" s="1" t="s">
        <v>44</v>
      </c>
      <c r="B14" s="2">
        <v>0.01</v>
      </c>
      <c r="C14" s="2">
        <v>0.02</v>
      </c>
      <c r="D14" s="2">
        <v>0.03</v>
      </c>
      <c r="E14" s="2">
        <v>0.04</v>
      </c>
      <c r="F14" s="2">
        <v>0.04</v>
      </c>
      <c r="G14" s="2">
        <v>0.05</v>
      </c>
      <c r="H14" s="2">
        <v>0.06</v>
      </c>
      <c r="I14" s="2">
        <v>7.0000000000000007E-2</v>
      </c>
      <c r="J14" s="2">
        <v>0.08</v>
      </c>
      <c r="K14" s="2">
        <v>0.09</v>
      </c>
      <c r="L14" s="2"/>
      <c r="M14" s="2"/>
      <c r="N14" s="2"/>
    </row>
    <row r="15" spans="1:16">
      <c r="A15" s="1" t="s">
        <v>43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/>
      <c r="M15" s="2"/>
      <c r="N15" s="2"/>
    </row>
    <row r="16" spans="1:16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6" s="23" customFormat="1" ht="11.25">
      <c r="A17" s="1" t="s">
        <v>97</v>
      </c>
      <c r="B17" s="1" t="s">
        <v>118</v>
      </c>
      <c r="C17" s="1" t="s">
        <v>119</v>
      </c>
      <c r="D17" s="1" t="s">
        <v>120</v>
      </c>
      <c r="E17" s="1" t="s">
        <v>121</v>
      </c>
      <c r="F17" s="1" t="s">
        <v>122</v>
      </c>
      <c r="G17" s="1" t="s">
        <v>123</v>
      </c>
      <c r="H17" s="1" t="s">
        <v>124</v>
      </c>
      <c r="I17" s="1" t="s">
        <v>125</v>
      </c>
      <c r="J17" s="1" t="s">
        <v>126</v>
      </c>
      <c r="K17" s="1" t="s">
        <v>127</v>
      </c>
      <c r="L17" s="1"/>
      <c r="M17" s="1"/>
      <c r="N17" s="1"/>
    </row>
    <row r="18" spans="1:16">
      <c r="A18" s="6" t="s">
        <v>46</v>
      </c>
      <c r="B18" s="20">
        <v>2</v>
      </c>
      <c r="C18" s="20">
        <v>3</v>
      </c>
      <c r="D18" s="20">
        <v>4</v>
      </c>
      <c r="E18" s="20">
        <v>5</v>
      </c>
      <c r="F18" s="20">
        <v>6</v>
      </c>
      <c r="G18" s="20">
        <v>7</v>
      </c>
      <c r="H18" s="20">
        <v>8</v>
      </c>
      <c r="I18" s="20">
        <v>9</v>
      </c>
      <c r="J18" s="20">
        <v>10</v>
      </c>
      <c r="K18" s="20">
        <v>11</v>
      </c>
      <c r="L18" s="11"/>
      <c r="M18" s="11"/>
      <c r="N18" s="7"/>
      <c r="O18" s="12"/>
      <c r="P18" s="7"/>
    </row>
    <row r="19" spans="1:16">
      <c r="A19" s="9" t="s">
        <v>47</v>
      </c>
      <c r="B19" s="24">
        <v>3.5</v>
      </c>
      <c r="C19" s="24">
        <v>2.5</v>
      </c>
      <c r="D19" s="24">
        <v>3.5</v>
      </c>
      <c r="E19" s="24">
        <v>2.5</v>
      </c>
      <c r="F19" s="24">
        <v>3.5</v>
      </c>
      <c r="G19" s="24">
        <v>2.5</v>
      </c>
      <c r="H19" s="24">
        <v>3.5</v>
      </c>
      <c r="I19" s="24">
        <v>2.5</v>
      </c>
      <c r="J19" s="24">
        <v>3.5</v>
      </c>
      <c r="K19" s="24">
        <v>2.5</v>
      </c>
      <c r="L19" s="2"/>
      <c r="M19" s="2"/>
      <c r="N19" s="2"/>
    </row>
    <row r="20" spans="1:16">
      <c r="A20" s="9" t="s">
        <v>48</v>
      </c>
      <c r="B20" s="24">
        <v>2.5</v>
      </c>
      <c r="C20" s="24">
        <v>1.5</v>
      </c>
      <c r="D20" s="24">
        <v>2.5</v>
      </c>
      <c r="E20" s="24">
        <v>1.5</v>
      </c>
      <c r="F20" s="24">
        <v>2.5</v>
      </c>
      <c r="G20" s="24">
        <v>1.5</v>
      </c>
      <c r="H20" s="24">
        <v>2.5</v>
      </c>
      <c r="I20" s="24">
        <v>1.5</v>
      </c>
      <c r="J20" s="24">
        <v>2.5</v>
      </c>
      <c r="K20" s="24">
        <v>1.5</v>
      </c>
      <c r="L20" s="2"/>
      <c r="M20" s="2"/>
      <c r="N20" s="2"/>
    </row>
    <row r="21" spans="1:16">
      <c r="A21" s="1" t="s">
        <v>45</v>
      </c>
      <c r="B21" s="2">
        <v>15</v>
      </c>
      <c r="C21" s="2">
        <v>20</v>
      </c>
      <c r="D21" s="2">
        <v>25</v>
      </c>
      <c r="E21" s="2">
        <v>30</v>
      </c>
      <c r="F21" s="2">
        <v>35</v>
      </c>
      <c r="G21" s="2">
        <v>40</v>
      </c>
      <c r="H21" s="2">
        <v>15</v>
      </c>
      <c r="I21" s="2">
        <v>20</v>
      </c>
      <c r="J21" s="2">
        <v>25</v>
      </c>
      <c r="K21" s="2">
        <v>30</v>
      </c>
      <c r="L21" s="2"/>
      <c r="M21" s="2"/>
      <c r="N21" s="2"/>
    </row>
    <row r="22" spans="1:16">
      <c r="A22" s="1" t="s">
        <v>44</v>
      </c>
      <c r="B22" s="2">
        <v>0.01</v>
      </c>
      <c r="C22" s="2">
        <v>0.02</v>
      </c>
      <c r="D22" s="2">
        <v>0.03</v>
      </c>
      <c r="E22" s="2">
        <v>0.04</v>
      </c>
      <c r="F22" s="2">
        <v>0.04</v>
      </c>
      <c r="G22" s="2">
        <v>0.05</v>
      </c>
      <c r="H22" s="2">
        <v>0.06</v>
      </c>
      <c r="I22" s="2">
        <v>7.0000000000000007E-2</v>
      </c>
      <c r="J22" s="2">
        <v>0.08</v>
      </c>
      <c r="K22" s="2">
        <v>0.09</v>
      </c>
      <c r="L22" s="2"/>
      <c r="M22" s="2"/>
      <c r="N22" s="2"/>
    </row>
    <row r="23" spans="1:16">
      <c r="A23" s="1" t="s">
        <v>43</v>
      </c>
      <c r="B23" s="2">
        <v>2</v>
      </c>
      <c r="C23" s="2">
        <v>3</v>
      </c>
      <c r="D23" s="2">
        <v>4</v>
      </c>
      <c r="E23" s="2">
        <v>5</v>
      </c>
      <c r="F23" s="2">
        <v>6</v>
      </c>
      <c r="G23" s="2">
        <v>7</v>
      </c>
      <c r="H23" s="2">
        <v>8</v>
      </c>
      <c r="I23" s="2">
        <v>9</v>
      </c>
      <c r="J23" s="2">
        <v>10</v>
      </c>
      <c r="K23" s="2">
        <v>11</v>
      </c>
      <c r="L23" s="2"/>
      <c r="M23" s="2"/>
      <c r="N23" s="2"/>
    </row>
    <row r="24" spans="1:16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6" s="23" customFormat="1" ht="11.25">
      <c r="A25" s="1" t="s">
        <v>97</v>
      </c>
      <c r="B25" s="1" t="s">
        <v>128</v>
      </c>
      <c r="C25" s="1" t="s">
        <v>129</v>
      </c>
      <c r="D25" s="1" t="s">
        <v>130</v>
      </c>
      <c r="E25" s="1" t="s">
        <v>131</v>
      </c>
      <c r="F25" s="1" t="s">
        <v>132</v>
      </c>
      <c r="G25" s="1" t="s">
        <v>133</v>
      </c>
      <c r="H25" s="1" t="s">
        <v>134</v>
      </c>
      <c r="I25" s="1" t="s">
        <v>135</v>
      </c>
      <c r="J25" s="1" t="s">
        <v>136</v>
      </c>
      <c r="K25" s="1" t="s">
        <v>137</v>
      </c>
      <c r="L25" s="1"/>
      <c r="M25" s="1"/>
      <c r="N25" s="1"/>
    </row>
    <row r="26" spans="1:16">
      <c r="A26" s="6" t="s">
        <v>46</v>
      </c>
      <c r="B26" s="20">
        <v>2</v>
      </c>
      <c r="C26" s="20">
        <v>3</v>
      </c>
      <c r="D26" s="20">
        <v>4</v>
      </c>
      <c r="E26" s="20">
        <v>5</v>
      </c>
      <c r="F26" s="20">
        <v>6</v>
      </c>
      <c r="G26" s="20">
        <v>11</v>
      </c>
      <c r="H26" s="20">
        <v>11</v>
      </c>
      <c r="I26" s="20">
        <v>2</v>
      </c>
      <c r="J26" s="20">
        <v>3</v>
      </c>
      <c r="K26" s="20">
        <v>5</v>
      </c>
      <c r="L26" s="11"/>
      <c r="M26" s="11"/>
      <c r="N26" s="7"/>
      <c r="O26" s="12"/>
      <c r="P26" s="7"/>
    </row>
    <row r="27" spans="1:16">
      <c r="A27" s="9" t="s">
        <v>47</v>
      </c>
      <c r="B27" s="24">
        <v>3.5</v>
      </c>
      <c r="C27" s="24">
        <v>2.5</v>
      </c>
      <c r="D27" s="24">
        <v>3.5</v>
      </c>
      <c r="E27" s="24">
        <v>2.5</v>
      </c>
      <c r="F27" s="24">
        <v>3.5</v>
      </c>
      <c r="G27" s="24">
        <v>2.5</v>
      </c>
      <c r="H27" s="24">
        <v>2.5</v>
      </c>
      <c r="I27" s="24">
        <v>3.5</v>
      </c>
      <c r="J27" s="24">
        <v>2.5</v>
      </c>
      <c r="K27" s="24">
        <v>3.5</v>
      </c>
      <c r="L27" s="2"/>
      <c r="M27" s="2"/>
      <c r="N27" s="2"/>
    </row>
    <row r="28" spans="1:16">
      <c r="A28" s="9" t="s">
        <v>48</v>
      </c>
      <c r="B28" s="24">
        <v>2.5</v>
      </c>
      <c r="C28" s="24">
        <v>1.5</v>
      </c>
      <c r="D28" s="24">
        <v>2.5</v>
      </c>
      <c r="E28" s="24">
        <v>1.5</v>
      </c>
      <c r="F28" s="24">
        <v>2.5</v>
      </c>
      <c r="G28" s="24">
        <v>1.5</v>
      </c>
      <c r="H28" s="24">
        <v>1.5</v>
      </c>
      <c r="I28" s="24">
        <v>2.5</v>
      </c>
      <c r="J28" s="24">
        <v>1.5</v>
      </c>
      <c r="K28" s="24">
        <v>2.5</v>
      </c>
      <c r="L28" s="2"/>
      <c r="M28" s="2"/>
      <c r="N28" s="2"/>
    </row>
    <row r="29" spans="1:16">
      <c r="A29" s="1" t="s">
        <v>45</v>
      </c>
      <c r="B29" s="2">
        <v>15</v>
      </c>
      <c r="C29" s="2">
        <v>20</v>
      </c>
      <c r="D29" s="2">
        <v>25</v>
      </c>
      <c r="E29" s="2">
        <v>30</v>
      </c>
      <c r="F29" s="2">
        <v>35</v>
      </c>
      <c r="G29" s="2">
        <v>30</v>
      </c>
      <c r="H29" s="2">
        <v>30</v>
      </c>
      <c r="I29" s="2">
        <v>25</v>
      </c>
      <c r="J29" s="2">
        <v>35</v>
      </c>
      <c r="K29" s="2">
        <v>15</v>
      </c>
      <c r="L29" s="2"/>
      <c r="M29" s="2"/>
      <c r="N29" s="2"/>
    </row>
    <row r="30" spans="1:16">
      <c r="A30" s="1" t="s">
        <v>44</v>
      </c>
      <c r="B30" s="2">
        <v>0.01</v>
      </c>
      <c r="C30" s="2">
        <v>0.02</v>
      </c>
      <c r="D30" s="2">
        <v>0.03</v>
      </c>
      <c r="E30" s="2">
        <v>0.04</v>
      </c>
      <c r="F30" s="2">
        <v>0.04</v>
      </c>
      <c r="G30" s="2">
        <v>0.09</v>
      </c>
      <c r="H30" s="2">
        <v>0.09</v>
      </c>
      <c r="I30" s="2">
        <v>0.04</v>
      </c>
      <c r="J30" s="2">
        <v>0.05</v>
      </c>
      <c r="K30" s="2">
        <v>0.09</v>
      </c>
      <c r="L30" s="2"/>
      <c r="M30" s="2"/>
      <c r="N30" s="2"/>
    </row>
    <row r="31" spans="1:16">
      <c r="A31" s="1" t="s">
        <v>43</v>
      </c>
      <c r="B31" s="2">
        <v>2</v>
      </c>
      <c r="C31" s="2">
        <v>3</v>
      </c>
      <c r="D31" s="2">
        <v>4</v>
      </c>
      <c r="E31" s="2">
        <v>5</v>
      </c>
      <c r="F31" s="2">
        <v>6</v>
      </c>
      <c r="G31" s="2">
        <v>11</v>
      </c>
      <c r="H31" s="2">
        <v>11</v>
      </c>
      <c r="I31" s="2">
        <v>5</v>
      </c>
      <c r="J31" s="2">
        <v>10</v>
      </c>
      <c r="K31" s="2">
        <v>2</v>
      </c>
      <c r="L31" s="2"/>
      <c r="M31" s="2"/>
      <c r="N31" s="2"/>
    </row>
    <row r="32" spans="1:16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23" customFormat="1" ht="11.25">
      <c r="A33" s="1" t="s">
        <v>97</v>
      </c>
      <c r="B33" s="1" t="s">
        <v>138</v>
      </c>
      <c r="C33" s="1" t="s">
        <v>139</v>
      </c>
      <c r="D33" s="1" t="s">
        <v>140</v>
      </c>
      <c r="E33" s="1" t="s">
        <v>141</v>
      </c>
      <c r="F33" s="1" t="s">
        <v>142</v>
      </c>
      <c r="G33" s="1" t="s">
        <v>143</v>
      </c>
      <c r="H33" s="1" t="s">
        <v>144</v>
      </c>
      <c r="I33" s="1" t="s">
        <v>145</v>
      </c>
      <c r="J33" s="1" t="s">
        <v>146</v>
      </c>
      <c r="K33" s="1" t="s">
        <v>147</v>
      </c>
      <c r="L33" s="1"/>
      <c r="M33" s="1"/>
      <c r="N33" s="1"/>
    </row>
    <row r="34" spans="1:14">
      <c r="A34" s="6" t="s">
        <v>46</v>
      </c>
      <c r="B34" s="20">
        <v>5</v>
      </c>
      <c r="C34" s="20">
        <v>8</v>
      </c>
      <c r="D34" s="20">
        <v>9</v>
      </c>
      <c r="E34" s="11"/>
      <c r="F34" s="11"/>
      <c r="G34" s="7"/>
      <c r="H34" s="12"/>
      <c r="I34" s="7"/>
      <c r="J34" s="2"/>
      <c r="K34" s="2"/>
      <c r="L34" s="2"/>
      <c r="M34" s="2"/>
      <c r="N34" s="2"/>
    </row>
    <row r="35" spans="1:14">
      <c r="A35" s="9" t="s">
        <v>47</v>
      </c>
      <c r="B35" s="24">
        <v>2.5</v>
      </c>
      <c r="C35" s="24">
        <v>2.5</v>
      </c>
      <c r="D35" s="24">
        <v>3.5</v>
      </c>
      <c r="E35" s="24"/>
      <c r="F35" s="24"/>
      <c r="G35" s="24"/>
      <c r="H35" s="24"/>
      <c r="I35" s="24"/>
      <c r="J35" s="24"/>
      <c r="K35" s="24"/>
      <c r="L35" s="2"/>
      <c r="M35" s="2"/>
      <c r="N35" s="2"/>
    </row>
    <row r="36" spans="1:14">
      <c r="A36" s="9" t="s">
        <v>48</v>
      </c>
      <c r="B36" s="24">
        <v>1.5</v>
      </c>
      <c r="C36" s="24">
        <v>1.5</v>
      </c>
      <c r="D36" s="24">
        <v>2.5</v>
      </c>
      <c r="E36" s="24"/>
      <c r="F36" s="24"/>
      <c r="G36" s="24"/>
      <c r="H36" s="24"/>
      <c r="I36" s="24"/>
      <c r="J36" s="24"/>
      <c r="K36" s="24"/>
      <c r="L36" s="2"/>
      <c r="M36" s="2"/>
      <c r="N36" s="2"/>
    </row>
    <row r="37" spans="1:14">
      <c r="A37" s="1" t="s">
        <v>45</v>
      </c>
      <c r="B37" s="2">
        <v>45</v>
      </c>
      <c r="C37" s="2">
        <v>25</v>
      </c>
      <c r="D37" s="2">
        <v>40</v>
      </c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>
      <c r="A38" s="1" t="s">
        <v>44</v>
      </c>
      <c r="B38" s="2">
        <v>0.09</v>
      </c>
      <c r="C38" s="2">
        <v>0.09</v>
      </c>
      <c r="D38" s="2">
        <v>7.0000000000000007E-2</v>
      </c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>
      <c r="A39" s="1" t="s">
        <v>43</v>
      </c>
      <c r="B39" s="2">
        <v>10</v>
      </c>
      <c r="C39" s="2">
        <v>8</v>
      </c>
      <c r="D39" s="2">
        <v>15</v>
      </c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EE 1.8</vt:lpstr>
      <vt:lpstr>ITEM N°1</vt:lpstr>
      <vt:lpstr>ITEM N°2</vt:lpstr>
      <vt:lpstr>Gráfico1</vt:lpstr>
    </vt:vector>
  </TitlesOfParts>
  <Company>Castro Pérez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WINDOWS</cp:lastModifiedBy>
  <cp:lastPrinted>2013-05-20T21:06:48Z</cp:lastPrinted>
  <dcterms:created xsi:type="dcterms:W3CDTF">2003-05-26T09:46:02Z</dcterms:created>
  <dcterms:modified xsi:type="dcterms:W3CDTF">2013-06-03T03:12:02Z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unto">
    <vt:lpwstr>lectura-escritura</vt:lpwstr>
  </property>
</Properties>
</file>